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mc:AlternateContent xmlns:mc="http://schemas.openxmlformats.org/markup-compatibility/2006">
    <mc:Choice Requires="x15">
      <x15ac:absPath xmlns:x15ac="http://schemas.microsoft.com/office/spreadsheetml/2010/11/ac" url="https://d.docs.live.net/5bb2e4a3b0375217/Documents/OneDriveFiles/02  ORGANISATIONS/Wildlife/SLEF/Treasurer/FIE/Blair Houser/"/>
    </mc:Choice>
  </mc:AlternateContent>
  <xr:revisionPtr revIDLastSave="14" documentId="8_{25E64970-8BE7-4F40-B382-7ACB13B538C6}" xr6:coauthVersionLast="45" xr6:coauthVersionMax="45" xr10:uidLastSave="{BC0367D0-A356-407C-B301-57B6D3AA701C}"/>
  <bookViews>
    <workbookView xWindow="-120" yWindow="-120" windowWidth="20730" windowHeight="11160" tabRatio="840" activeTab="1"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 name="auditor notes" sheetId="8" r:id="rId7"/>
  </sheets>
  <definedNames>
    <definedName name="_xlnm.Print_Area" localSheetId="3">'Additional notes (1)  '!$A$1:$M$61</definedName>
    <definedName name="_xlnm.Print_Area" localSheetId="2">Notes!$A$1:$L$56</definedName>
    <definedName name="_xlnm.Print_Area" localSheetId="0">'R&amp;P Accounts'!$A$1:$L$56</definedName>
    <definedName name="_xlnm.Print_Area" localSheetId="1">'Statement of balances'!$A$1:$P$53</definedName>
    <definedName name="_xlnm.Print_Titles" localSheetId="0">'R&amp;P Accounts'!$1:$10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1" i="6" l="1"/>
  <c r="K33" i="4" l="1"/>
  <c r="E50" i="5" l="1"/>
  <c r="E47" i="5"/>
  <c r="C47" i="5"/>
  <c r="B34" i="2"/>
  <c r="D34" i="2"/>
  <c r="C49" i="5"/>
  <c r="J42" i="4" l="1"/>
  <c r="J41" i="4"/>
  <c r="J40" i="4"/>
  <c r="N24" i="3"/>
  <c r="N23" i="3"/>
  <c r="L26" i="3"/>
  <c r="D45" i="2"/>
  <c r="K42" i="7" l="1"/>
  <c r="K43" i="7"/>
  <c r="K44" i="7" s="1"/>
  <c r="K50" i="6"/>
  <c r="K50" i="7"/>
  <c r="K11" i="5"/>
  <c r="K22" i="5"/>
  <c r="J12" i="2"/>
  <c r="K10" i="5"/>
  <c r="K12" i="5"/>
  <c r="K13" i="5"/>
  <c r="I14" i="5"/>
  <c r="I16" i="5" s="1"/>
  <c r="G14" i="5"/>
  <c r="G16" i="5" s="1"/>
  <c r="E14" i="5"/>
  <c r="E16" i="5" s="1"/>
  <c r="M14" i="5"/>
  <c r="M16" i="5" s="1"/>
  <c r="L16" i="5"/>
  <c r="J16" i="5"/>
  <c r="H16" i="5"/>
  <c r="F16" i="5"/>
  <c r="C14" i="5"/>
  <c r="C16" i="5" s="1"/>
  <c r="M25" i="5"/>
  <c r="M27" i="5" s="1"/>
  <c r="L27" i="5"/>
  <c r="J14" i="2"/>
  <c r="K21" i="5"/>
  <c r="K23" i="5"/>
  <c r="K24" i="5"/>
  <c r="J27" i="5"/>
  <c r="F27" i="5"/>
  <c r="E25" i="5"/>
  <c r="E27" i="5" s="1"/>
  <c r="C25" i="5"/>
  <c r="C27" i="5" s="1"/>
  <c r="C40" i="5"/>
  <c r="C42" i="5" s="1"/>
  <c r="K57" i="5"/>
  <c r="K56" i="5"/>
  <c r="K55" i="5"/>
  <c r="K54" i="5"/>
  <c r="K53" i="5"/>
  <c r="K52" i="5"/>
  <c r="K51" i="5"/>
  <c r="K50" i="5"/>
  <c r="K49" i="5"/>
  <c r="K48" i="5"/>
  <c r="K47" i="5"/>
  <c r="K39" i="5"/>
  <c r="K38" i="5"/>
  <c r="K37" i="5"/>
  <c r="K36" i="5"/>
  <c r="K35" i="5"/>
  <c r="K34" i="5"/>
  <c r="K33" i="5"/>
  <c r="K32" i="5"/>
  <c r="L26" i="2"/>
  <c r="L21" i="2"/>
  <c r="L47" i="2"/>
  <c r="L42" i="2"/>
  <c r="B42" i="2"/>
  <c r="B47" i="2"/>
  <c r="B21" i="2"/>
  <c r="B26" i="2"/>
  <c r="J34" i="2"/>
  <c r="J39" i="2"/>
  <c r="J33" i="2"/>
  <c r="J37" i="2"/>
  <c r="J31" i="2"/>
  <c r="J32" i="2"/>
  <c r="J35" i="2"/>
  <c r="J36" i="2"/>
  <c r="J38" i="2"/>
  <c r="J40" i="2"/>
  <c r="J41" i="2"/>
  <c r="J45" i="2"/>
  <c r="J46" i="2"/>
  <c r="H21" i="2"/>
  <c r="D21" i="2"/>
  <c r="F21" i="2"/>
  <c r="J24" i="2"/>
  <c r="J25" i="2"/>
  <c r="J26" i="2" s="1"/>
  <c r="D26" i="2"/>
  <c r="D47" i="2"/>
  <c r="D42" i="2"/>
  <c r="F26" i="2"/>
  <c r="F28" i="2" s="1"/>
  <c r="F47" i="2"/>
  <c r="F49" i="2" s="1"/>
  <c r="F42" i="2"/>
  <c r="H26" i="2"/>
  <c r="H47" i="2"/>
  <c r="H42" i="2"/>
  <c r="J53" i="2"/>
  <c r="K17" i="4"/>
  <c r="K9" i="7"/>
  <c r="K10" i="7"/>
  <c r="K11" i="7"/>
  <c r="K12" i="7"/>
  <c r="K13" i="7"/>
  <c r="K14" i="7"/>
  <c r="K15" i="7"/>
  <c r="K16" i="7"/>
  <c r="K20" i="7"/>
  <c r="K21" i="7"/>
  <c r="K28" i="7"/>
  <c r="K29" i="7"/>
  <c r="K30" i="7"/>
  <c r="K31" i="7"/>
  <c r="K32" i="7"/>
  <c r="K33" i="7"/>
  <c r="K34" i="7"/>
  <c r="K35" i="7"/>
  <c r="K36" i="7"/>
  <c r="K37" i="7"/>
  <c r="K38" i="7"/>
  <c r="M17" i="7"/>
  <c r="M24" i="7" s="1"/>
  <c r="M22" i="7"/>
  <c r="M44" i="7"/>
  <c r="M39" i="7"/>
  <c r="I17" i="7"/>
  <c r="I24" i="7" s="1"/>
  <c r="I22" i="7"/>
  <c r="I44" i="7"/>
  <c r="I39" i="7"/>
  <c r="G17" i="7"/>
  <c r="G24" i="7" s="1"/>
  <c r="G22" i="7"/>
  <c r="G44" i="7"/>
  <c r="G39" i="7"/>
  <c r="E17" i="7"/>
  <c r="E24" i="7" s="1"/>
  <c r="E22" i="7"/>
  <c r="E44" i="7"/>
  <c r="E39" i="7"/>
  <c r="C17" i="7"/>
  <c r="C24" i="7" s="1"/>
  <c r="C22" i="7"/>
  <c r="C44" i="7"/>
  <c r="C39" i="7"/>
  <c r="M1" i="7"/>
  <c r="C1" i="7"/>
  <c r="K9" i="6"/>
  <c r="K10" i="6"/>
  <c r="K11" i="6"/>
  <c r="K12" i="6"/>
  <c r="K13" i="6"/>
  <c r="K14" i="6"/>
  <c r="K15" i="6"/>
  <c r="K16" i="6"/>
  <c r="K20" i="6"/>
  <c r="K21" i="6"/>
  <c r="K42" i="6"/>
  <c r="K43" i="6"/>
  <c r="K28" i="6"/>
  <c r="K29" i="6"/>
  <c r="K30" i="6"/>
  <c r="K31" i="6"/>
  <c r="K32" i="6"/>
  <c r="K33" i="6"/>
  <c r="K34" i="6"/>
  <c r="K35" i="6"/>
  <c r="K36" i="6"/>
  <c r="K37" i="6"/>
  <c r="K38" i="6"/>
  <c r="M17" i="6"/>
  <c r="M24" i="6" s="1"/>
  <c r="M22" i="6"/>
  <c r="M44" i="6"/>
  <c r="M39" i="6"/>
  <c r="I17" i="6"/>
  <c r="I22" i="6"/>
  <c r="I44" i="6"/>
  <c r="I39" i="6"/>
  <c r="G17" i="6"/>
  <c r="G22" i="6"/>
  <c r="G44" i="6"/>
  <c r="G39" i="6"/>
  <c r="E17" i="6"/>
  <c r="E22" i="6"/>
  <c r="E44" i="6"/>
  <c r="E39" i="6"/>
  <c r="C17" i="6"/>
  <c r="C22" i="6"/>
  <c r="C24" i="6"/>
  <c r="C44" i="6"/>
  <c r="C39" i="6"/>
  <c r="C46" i="6" s="1"/>
  <c r="M1" i="6"/>
  <c r="C1" i="6"/>
  <c r="M58" i="5"/>
  <c r="M60" i="5" s="1"/>
  <c r="I58" i="5"/>
  <c r="I60" i="5" s="1"/>
  <c r="G58" i="5"/>
  <c r="G60" i="5" s="1"/>
  <c r="E58" i="5"/>
  <c r="E60" i="5" s="1"/>
  <c r="C58" i="5"/>
  <c r="C60" i="5" s="1"/>
  <c r="M40" i="5"/>
  <c r="M42" i="5" s="1"/>
  <c r="J19" i="2"/>
  <c r="I40" i="5"/>
  <c r="I42" i="5" s="1"/>
  <c r="G40" i="5"/>
  <c r="G42" i="5" s="1"/>
  <c r="E40" i="5"/>
  <c r="E42" i="5" s="1"/>
  <c r="M1" i="5"/>
  <c r="J9" i="3"/>
  <c r="L9" i="3"/>
  <c r="N48" i="3"/>
  <c r="P48" i="3"/>
  <c r="P41" i="3"/>
  <c r="N41" i="3"/>
  <c r="P32" i="3"/>
  <c r="N32" i="3"/>
  <c r="L32" i="3"/>
  <c r="P19" i="3"/>
  <c r="N19" i="3"/>
  <c r="C1" i="5"/>
  <c r="N7" i="3"/>
  <c r="J20" i="2"/>
  <c r="J18" i="2"/>
  <c r="J17" i="2"/>
  <c r="J16" i="2"/>
  <c r="J15" i="2"/>
  <c r="J13" i="2"/>
  <c r="N8" i="3"/>
  <c r="N5" i="3"/>
  <c r="K1" i="4"/>
  <c r="B1" i="4"/>
  <c r="B1" i="3"/>
  <c r="N1" i="3"/>
  <c r="P9" i="3"/>
  <c r="E24" i="6" l="1"/>
  <c r="K17" i="7"/>
  <c r="K18" i="7" s="1"/>
  <c r="B49" i="2"/>
  <c r="D28" i="2"/>
  <c r="K22" i="7"/>
  <c r="I24" i="6"/>
  <c r="C46" i="7"/>
  <c r="C48" i="7" s="1"/>
  <c r="C52" i="7" s="1"/>
  <c r="G46" i="7"/>
  <c r="M46" i="7"/>
  <c r="G46" i="6"/>
  <c r="M46" i="6"/>
  <c r="J47" i="2"/>
  <c r="J48" i="2" s="1"/>
  <c r="L49" i="2"/>
  <c r="K17" i="6"/>
  <c r="K18" i="6" s="1"/>
  <c r="H49" i="2"/>
  <c r="G24" i="6"/>
  <c r="E46" i="7"/>
  <c r="I46" i="7"/>
  <c r="H28" i="2"/>
  <c r="L28" i="2"/>
  <c r="K14" i="5"/>
  <c r="K16" i="5" s="1"/>
  <c r="K39" i="7"/>
  <c r="K40" i="7" s="1"/>
  <c r="K40" i="5"/>
  <c r="J21" i="2"/>
  <c r="J22" i="2" s="1"/>
  <c r="K42" i="5"/>
  <c r="K58" i="5"/>
  <c r="K60" i="5" s="1"/>
  <c r="I46" i="6"/>
  <c r="I48" i="6" s="1"/>
  <c r="I52" i="6" s="1"/>
  <c r="K39" i="6"/>
  <c r="K40" i="6" s="1"/>
  <c r="K22" i="6"/>
  <c r="D49" i="2"/>
  <c r="J42" i="2"/>
  <c r="J43" i="2" s="1"/>
  <c r="K25" i="5"/>
  <c r="K27" i="5" s="1"/>
  <c r="E46" i="6"/>
  <c r="K44" i="6"/>
  <c r="B28" i="2"/>
  <c r="F51" i="2"/>
  <c r="F55" i="2" s="1"/>
  <c r="J10" i="3" s="1"/>
  <c r="K45" i="7"/>
  <c r="C48" i="6"/>
  <c r="C52" i="6" s="1"/>
  <c r="M48" i="6"/>
  <c r="M52" i="6" s="1"/>
  <c r="E48" i="7"/>
  <c r="E52" i="7" s="1"/>
  <c r="G48" i="7"/>
  <c r="G52" i="7" s="1"/>
  <c r="I48" i="7"/>
  <c r="I52" i="7" s="1"/>
  <c r="M48" i="7"/>
  <c r="M52" i="7" s="1"/>
  <c r="H51" i="2"/>
  <c r="H55" i="2" s="1"/>
  <c r="L10" i="3" s="1"/>
  <c r="J27" i="2"/>
  <c r="K46" i="6" l="1"/>
  <c r="K47" i="6" s="1"/>
  <c r="E48" i="6"/>
  <c r="E52" i="6" s="1"/>
  <c r="K24" i="6"/>
  <c r="K24" i="7"/>
  <c r="K25" i="7" s="1"/>
  <c r="L51" i="2"/>
  <c r="L55" i="2" s="1"/>
  <c r="P10" i="3" s="1"/>
  <c r="B51" i="2"/>
  <c r="B55" i="2" s="1"/>
  <c r="F6" i="3" s="1"/>
  <c r="F9" i="3" s="1"/>
  <c r="K46" i="7"/>
  <c r="K47" i="7" s="1"/>
  <c r="G48" i="6"/>
  <c r="G52" i="6" s="1"/>
  <c r="K45" i="6"/>
  <c r="J49" i="2"/>
  <c r="J50" i="2" s="1"/>
  <c r="D51" i="2"/>
  <c r="D55" i="2" s="1"/>
  <c r="J28" i="2"/>
  <c r="J29" i="2" s="1"/>
  <c r="K48" i="6" l="1"/>
  <c r="K52" i="6" s="1"/>
  <c r="K53" i="6" s="1"/>
  <c r="K25" i="6"/>
  <c r="H6" i="3"/>
  <c r="J51" i="2"/>
  <c r="J55" i="2" s="1"/>
  <c r="K48" i="7"/>
  <c r="K52" i="7" s="1"/>
  <c r="K53" i="7" s="1"/>
  <c r="F10" i="3"/>
  <c r="N6" i="3" l="1"/>
  <c r="N10" i="3" s="1"/>
  <c r="H9" i="3"/>
  <c r="N9" i="3" s="1"/>
  <c r="H10" i="3"/>
  <c r="J56" i="2"/>
</calcChain>
</file>

<file path=xl/sharedStrings.xml><?xml version="1.0" encoding="utf-8"?>
<sst xmlns="http://schemas.openxmlformats.org/spreadsheetml/2006/main" count="326" uniqueCount="174">
  <si>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</si>
  <si>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</si>
  <si>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</si>
  <si>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</si>
  <si>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</si>
  <si>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</si>
  <si>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</si>
  <si>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</si>
  <si>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</si>
  <si>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</si>
  <si>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</si>
  <si>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</si>
  <si>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</si>
  <si>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</si>
  <si>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</si>
  <si>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</si>
  <si>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Signature</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</si>
  <si>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</si>
  <si>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</si>
  <si>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</si>
  <si>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</si>
  <si>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</si>
  <si>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</si>
  <si>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</si>
  <si>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</si>
  <si>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</si>
  <si>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</si>
  <si>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</si>
  <si>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</si>
  <si>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</si>
  <si>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</si>
  <si>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</si>
  <si>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</si>
  <si>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</si>
  <si>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</si>
  <si>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</si>
  <si>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</si>
  <si>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</si>
  <si>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</si>
  <si>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</si>
  <si>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</si>
  <si>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</si>
  <si>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</si>
  <si>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</si>
  <si>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</si>
  <si>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</si>
  <si>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</si>
  <si>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</si>
  <si>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</si>
  <si>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</si>
  <si>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</si>
  <si>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</si>
  <si>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</si>
  <si>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</si>
  <si>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</si>
  <si>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</si>
  <si>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</si>
  <si>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</si>
  <si>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</si>
  <si>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</si>
  <si>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</si>
  <si>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</si>
  <si>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</si>
  <si>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</si>
  <si>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</si>
  <si>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</si>
  <si>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</si>
  <si>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</si>
  <si>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</si>
  <si>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</si>
  <si>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</si>
  <si>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to</t>
  </si>
  <si>
    <t xml:space="preserve">Enter SC No. below   </t>
  </si>
  <si>
    <t>Total funds current period</t>
  </si>
  <si>
    <t xml:space="preserve">Total funds last period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</si>
  <si>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</si>
  <si>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</si>
  <si>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</si>
  <si>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</si>
  <si>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</si>
  <si>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</si>
  <si>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</si>
  <si>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</si>
  <si>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</si>
  <si>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</si>
  <si>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</si>
  <si>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</si>
  <si>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</si>
  <si>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</si>
  <si>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</si>
  <si>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</si>
  <si>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</si>
  <si>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</si>
  <si>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</si>
  <si>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</si>
  <si>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</si>
  <si>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</si>
  <si>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unrestricted funds </t>
  </si>
  <si>
    <t xml:space="preserve">Total unrestricted funds last period </t>
  </si>
  <si>
    <t xml:space="preserve">Total restricted funds </t>
  </si>
  <si>
    <t xml:space="preserve">Total restricted funds last period </t>
  </si>
  <si>
    <t xml:space="preserve">Unrestricted fund 1 - enter name of fund below </t>
  </si>
  <si>
    <t>Unrestricted fund 2 - enter name of fund below</t>
  </si>
  <si>
    <t>Unrestricted fund 3 - enter name of fund below</t>
  </si>
  <si>
    <t>Unrestricted fund 4 - enter name of fund below</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</si>
  <si>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</si>
  <si>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</si>
  <si>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</si>
  <si>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</si>
  <si>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</si>
  <si>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</si>
  <si>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</si>
  <si>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</si>
  <si>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</si>
  <si>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(2)</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</si>
  <si>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</si>
  <si>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</si>
  <si>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</si>
  <si>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</si>
  <si>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</si>
  <si>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</si>
  <si>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</si>
  <si>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</si>
  <si>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</si>
  <si>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</si>
  <si>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</si>
  <si>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</si>
  <si>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</si>
  <si>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</si>
  <si>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</si>
  <si>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</si>
  <si>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</si>
  <si>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5  Breakdown of unrestricted funds</t>
  </si>
  <si>
    <t>SC040820</t>
  </si>
  <si>
    <t>SKYE AND LOCHALSH ENVIRONMENT FORUM</t>
  </si>
  <si>
    <t>Underwater drone with GPS</t>
  </si>
  <si>
    <t>South Skye Seas Initiative</t>
  </si>
  <si>
    <t>Laptop for drone</t>
  </si>
  <si>
    <t>Xbox controller</t>
  </si>
  <si>
    <t>2 x GoPro underwater camera systems</t>
  </si>
  <si>
    <t>Bathyscope</t>
  </si>
  <si>
    <t>See Additional Analysis (3) worksheet</t>
  </si>
  <si>
    <t>Underwater survey - payment of volunteers travex</t>
  </si>
  <si>
    <t>FFFI</t>
  </si>
  <si>
    <t>x</t>
  </si>
  <si>
    <t>Reimbursement of invoices paid on behalf of SLEF</t>
  </si>
  <si>
    <t>Eileen Armstrong - Trustee</t>
  </si>
  <si>
    <t>Roger Cottis - Trustee</t>
  </si>
  <si>
    <t>Lindsay Thatcher-Trustee/treasurer</t>
  </si>
  <si>
    <t>Sundry Donations</t>
  </si>
  <si>
    <t>website costs</t>
  </si>
  <si>
    <t>AGM Room hire</t>
  </si>
  <si>
    <t>SCVO membership</t>
  </si>
  <si>
    <t>Modifications to ROV underwater drone</t>
  </si>
  <si>
    <t>Insurance</t>
  </si>
  <si>
    <t>notes for auditor</t>
  </si>
  <si>
    <t>Last year there was £465 of expendiure that was shown as "payments relating directly to charitable activities" on the detailed analysis on Appendix 2, but on the front page it was split into £130 as a "payment relating directly to charitable activities" and £335 as "other.  This was due to an adjustment by the auditor only done on one page.  For this year, I have shown the 18-19 figures as all "payments relating directly to charitable activities"</t>
  </si>
  <si>
    <t>SLEF Unrestricted</t>
  </si>
  <si>
    <t xml:space="preserve">I was not sure what heading to put the £258 income for SLEF in.  When we tried to set up Internet banking, there were significant problems and delays, and the bank paid £258 in compensation, which has been put into the SLEF account.  There is no obvious category for this, so I have included it as "gross receipts from other charitable activity". </t>
  </si>
  <si>
    <t>Scottish Salmon - Think Tank</t>
  </si>
  <si>
    <t>Annabel's Nature Project</t>
  </si>
  <si>
    <t>Donation to SLEF</t>
  </si>
  <si>
    <t>I have assumed a 20% depreciation for assets bought in previous years.</t>
  </si>
  <si>
    <t>David Ashford - Secretary</t>
  </si>
  <si>
    <t>Reimbursement of travel expenses to participate in marine surveys.  This expenditure was specifically grant funded from FFI.  £200 of these expenses were payable to Roger Cottis and were donated to SLEF</t>
  </si>
  <si>
    <t xml:space="preserve">Fauna and Flora International Survey Travex </t>
  </si>
  <si>
    <t>SWT</t>
  </si>
  <si>
    <t>SNH</t>
  </si>
  <si>
    <t>William Grant</t>
  </si>
  <si>
    <t>Refund of duplicate payment in prior year</t>
  </si>
  <si>
    <t>Survey travex (grant fundedby FFI)</t>
  </si>
  <si>
    <t>The purpose of SS-TT is to raise community awareness of the detrimental effects of salmon farming in a marine environment.  The purpose of the SSSi funding is to facilitate the recording and collation of the various habitats and sepcies in Lochs Slapin, Eishort and Scavaig in order to better understand their importance and inform any future planning decisions.  Annabel's nature project is an outreach project to link youngsters to the natural environment by providing presentations and field trips</t>
  </si>
  <si>
    <t>David Ashford</t>
  </si>
  <si>
    <t>26th Oct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</si>
</sst>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4"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
      <sz val="16"/>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412">
    <xf numFmtId="0" fontId="0" fillId="0" borderId="0" xfId="0"/>
    <xf numFmtId="0" fontId="12" fillId="0" borderId="0" xfId="0" applyFont="1" applyBorder="1" applyProtection="1">
      <protection locked="0"/>
    </xf>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Border="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Border="1" applyAlignment="1" applyProtection="1">
      <alignment wrapText="1"/>
      <protection locked="0"/>
    </xf>
    <xf numFmtId="0" fontId="5" fillId="0" borderId="0" xfId="0" applyFont="1" applyBorder="1" applyAlignment="1" applyProtection="1">
      <alignment horizontal="center" vertical="center"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Border="1" applyAlignment="1" applyProtection="1">
      <alignment vertical="top"/>
      <protection locked="0"/>
    </xf>
    <xf numFmtId="0" fontId="6" fillId="0" borderId="0" xfId="0" applyFont="1" applyBorder="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Border="1" applyAlignment="1" applyProtection="1">
      <alignment horizontal="right" vertical="top" wrapText="1"/>
      <protection locked="0"/>
    </xf>
    <xf numFmtId="0" fontId="5" fillId="0" borderId="0" xfId="0" applyFont="1" applyBorder="1" applyAlignment="1" applyProtection="1">
      <alignment horizontal="center" vertical="top" wrapText="1"/>
      <protection locked="0"/>
    </xf>
    <xf numFmtId="0" fontId="2" fillId="0" borderId="0" xfId="0" applyFont="1" applyAlignment="1" applyProtection="1">
      <alignment vertical="top" wrapText="1"/>
      <protection locked="0"/>
    </xf>
    <xf numFmtId="0" fontId="5" fillId="0" borderId="0" xfId="0" applyFont="1" applyAlignment="1" applyProtection="1">
      <alignment horizontal="center" vertical="top" wrapText="1"/>
      <protection locked="0"/>
    </xf>
    <xf numFmtId="0" fontId="6"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Border="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Border="1" applyAlignment="1" applyProtection="1">
      <protection locked="0"/>
    </xf>
    <xf numFmtId="0" fontId="12" fillId="2" borderId="0" xfId="0" applyFont="1" applyFill="1" applyBorder="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Border="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Border="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12" fillId="2" borderId="0" xfId="0" applyFont="1" applyFill="1" applyBorder="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Border="1" applyAlignment="1" applyProtection="1">
      <protection locked="0"/>
    </xf>
    <xf numFmtId="0" fontId="17" fillId="0" borderId="0" xfId="0" applyFont="1" applyBorder="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Border="1" applyAlignment="1" applyProtection="1">
      <alignment horizontal="center" wrapText="1"/>
      <protection locked="0"/>
    </xf>
    <xf numFmtId="0" fontId="2" fillId="0" borderId="0" xfId="0" applyFont="1" applyFill="1" applyBorder="1" applyAlignment="1">
      <alignment horizontal="right" vertical="top" wrapText="1"/>
    </xf>
    <xf numFmtId="41" fontId="12" fillId="0" borderId="0" xfId="1" applyNumberFormat="1" applyFont="1" applyBorder="1" applyProtection="1">
      <protection locked="0"/>
    </xf>
    <xf numFmtId="41" fontId="6" fillId="0" borderId="0" xfId="0" applyNumberFormat="1" applyFont="1" applyBorder="1" applyAlignment="1" applyProtection="1">
      <alignment wrapText="1"/>
      <protection locked="0"/>
    </xf>
    <xf numFmtId="41" fontId="6" fillId="0" borderId="0" xfId="0" applyNumberFormat="1" applyFont="1" applyAlignment="1" applyProtection="1">
      <alignment wrapText="1"/>
      <protection locked="0"/>
    </xf>
    <xf numFmtId="41" fontId="12" fillId="0" borderId="0" xfId="0" applyNumberFormat="1" applyFont="1" applyBorder="1" applyProtection="1">
      <protection locked="0"/>
    </xf>
    <xf numFmtId="41" fontId="9" fillId="0" borderId="0" xfId="0" applyNumberFormat="1" applyFont="1" applyAlignment="1" applyProtection="1">
      <protection locked="0"/>
    </xf>
    <xf numFmtId="41" fontId="9" fillId="0" borderId="3" xfId="0" applyNumberFormat="1" applyFont="1" applyBorder="1" applyAlignment="1" applyProtection="1">
      <protection locked="0"/>
    </xf>
    <xf numFmtId="41" fontId="12" fillId="0" borderId="0" xfId="0" applyNumberFormat="1" applyFont="1" applyBorder="1" applyAlignment="1" applyProtection="1">
      <protection locked="0"/>
    </xf>
    <xf numFmtId="41" fontId="6" fillId="0" borderId="0" xfId="0" applyNumberFormat="1" applyFont="1" applyBorder="1" applyAlignment="1" applyProtection="1">
      <protection locked="0"/>
    </xf>
    <xf numFmtId="41" fontId="6" fillId="0" borderId="0" xfId="0" applyNumberFormat="1" applyFont="1" applyBorder="1" applyAlignment="1" applyProtection="1">
      <alignment vertical="top" wrapText="1"/>
      <protection locked="0"/>
    </xf>
    <xf numFmtId="0" fontId="11" fillId="0" borderId="0" xfId="0" applyFont="1" applyBorder="1" applyAlignment="1" applyProtection="1">
      <alignment horizontal="righ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Border="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Border="1" applyAlignment="1" applyProtection="1">
      <alignment vertical="top" wrapText="1"/>
      <protection locked="0"/>
    </xf>
    <xf numFmtId="0" fontId="2" fillId="0" borderId="0" xfId="0" applyFont="1" applyFill="1" applyBorder="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Border="1" applyAlignment="1" applyProtection="1">
      <alignment vertical="top" wrapText="1"/>
      <protection locked="0"/>
    </xf>
    <xf numFmtId="0" fontId="21" fillId="0" borderId="0" xfId="0" applyFont="1" applyBorder="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Border="1" applyProtection="1">
      <protection locked="0"/>
    </xf>
    <xf numFmtId="0" fontId="3" fillId="0" borderId="4" xfId="0" applyFont="1" applyBorder="1" applyAlignment="1">
      <alignment horizontal="center" vertical="center" wrapText="1"/>
    </xf>
    <xf numFmtId="166" fontId="10" fillId="0" borderId="5" xfId="0" applyNumberFormat="1" applyFont="1" applyBorder="1" applyAlignment="1">
      <alignment horizontal="center"/>
    </xf>
    <xf numFmtId="0" fontId="13" fillId="2" borderId="0" xfId="0" applyFont="1" applyFill="1" applyBorder="1" applyAlignment="1" applyProtection="1">
      <alignment horizontal="left" vertical="center"/>
      <protection locked="0"/>
    </xf>
    <xf numFmtId="167" fontId="13" fillId="2" borderId="0" xfId="0" applyNumberFormat="1" applyFont="1" applyFill="1" applyBorder="1" applyAlignment="1" applyProtection="1">
      <alignment vertical="center"/>
      <protection locked="0"/>
    </xf>
    <xf numFmtId="0" fontId="10" fillId="0" borderId="0" xfId="0"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0" fontId="12" fillId="0" borderId="0" xfId="0" applyFont="1" applyAlignment="1" applyProtection="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0" fontId="2" fillId="0" borderId="0" xfId="0" applyFont="1" applyBorder="1" applyAlignment="1" applyProtection="1">
      <alignment vertical="top" wrapText="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Border="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Border="1" applyAlignment="1" applyProtection="1">
      <alignment horizontal="center" vertical="top" wrapText="1"/>
      <protection locked="0"/>
    </xf>
    <xf numFmtId="0" fontId="21" fillId="0" borderId="0" xfId="0" applyFont="1" applyBorder="1" applyAlignment="1" applyProtection="1">
      <alignment vertical="top"/>
      <protection locked="0"/>
    </xf>
    <xf numFmtId="0" fontId="12" fillId="0" borderId="0" xfId="0" applyFont="1" applyBorder="1" applyAlignment="1" applyProtection="1">
      <protection locked="0"/>
    </xf>
    <xf numFmtId="0" fontId="19" fillId="0" borderId="0" xfId="0" applyFont="1" applyBorder="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Border="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Border="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Border="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Border="1" applyAlignment="1" applyProtection="1">
      <alignment vertical="top" wrapText="1"/>
      <protection locked="0"/>
    </xf>
    <xf numFmtId="0" fontId="11" fillId="0" borderId="0" xfId="0" applyFont="1" applyBorder="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Border="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0" fontId="12" fillId="0" borderId="0" xfId="0" applyFont="1" applyFill="1" applyProtection="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Border="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0" fontId="10" fillId="0" borderId="0" xfId="0" applyFont="1" applyBorder="1" applyProtection="1">
      <protection locked="0"/>
    </xf>
    <xf numFmtId="41" fontId="10" fillId="0" borderId="0" xfId="1" applyNumberFormat="1" applyFont="1" applyProtection="1">
      <protection locked="0"/>
    </xf>
    <xf numFmtId="41" fontId="2" fillId="0" borderId="0" xfId="0" applyNumberFormat="1" applyFont="1" applyBorder="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Border="1" applyAlignment="1" applyProtection="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2" fillId="0" borderId="0" xfId="0" applyNumberFormat="1" applyFont="1" applyBorder="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Fill="1" applyBorder="1" applyAlignment="1" applyProtection="1">
      <alignment horizontal="left" wrapText="1"/>
      <protection locked="0"/>
    </xf>
    <xf numFmtId="41" fontId="3" fillId="0" borderId="0" xfId="0" applyNumberFormat="1" applyFont="1" applyFill="1" applyBorder="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168" fontId="3" fillId="0" borderId="0" xfId="0" applyNumberFormat="1" applyFont="1" applyBorder="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41" fontId="3" fillId="0" borderId="0" xfId="0" applyNumberFormat="1" applyFont="1" applyBorder="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5" xfId="0" applyNumberFormat="1" applyFont="1" applyBorder="1" applyAlignment="1" applyProtection="1">
      <protection locked="0"/>
    </xf>
    <xf numFmtId="41" fontId="3" fillId="0" borderId="0" xfId="0" applyNumberFormat="1" applyFont="1" applyBorder="1" applyAlignment="1" applyProtection="1">
      <protection locked="0"/>
    </xf>
    <xf numFmtId="41" fontId="3" fillId="0" borderId="6" xfId="0" applyNumberFormat="1" applyFont="1" applyBorder="1" applyAlignment="1" applyProtection="1">
      <protection locked="0"/>
    </xf>
    <xf numFmtId="41" fontId="3" fillId="3" borderId="7" xfId="0" applyNumberFormat="1" applyFont="1" applyFill="1" applyBorder="1" applyAlignment="1" applyProtection="1">
      <protection locked="0"/>
    </xf>
    <xf numFmtId="41" fontId="3" fillId="3" borderId="10" xfId="0" applyNumberFormat="1" applyFont="1" applyFill="1" applyBorder="1" applyAlignment="1" applyProtection="1">
      <protection locked="0"/>
    </xf>
    <xf numFmtId="41" fontId="3" fillId="0" borderId="0" xfId="0" applyNumberFormat="1" applyFont="1" applyFill="1" applyBorder="1" applyAlignment="1" applyProtection="1">
      <protection locked="0"/>
    </xf>
    <xf numFmtId="41" fontId="3" fillId="0" borderId="0" xfId="0" applyNumberFormat="1" applyFont="1" applyFill="1" applyBorder="1" applyAlignment="1" applyProtection="1">
      <alignment horizontal="left" vertical="top" wrapText="1"/>
      <protection locked="0"/>
    </xf>
    <xf numFmtId="41" fontId="3" fillId="0" borderId="0" xfId="0" applyNumberFormat="1" applyFont="1" applyFill="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Fill="1" applyBorder="1" applyAlignment="1" applyProtection="1">
      <alignment horizontal="left"/>
      <protection locked="0"/>
    </xf>
    <xf numFmtId="41" fontId="3" fillId="0" borderId="0" xfId="0" applyNumberFormat="1" applyFont="1" applyFill="1" applyAlignment="1" applyProtection="1">
      <alignment horizontal="left"/>
      <protection locked="0"/>
    </xf>
    <xf numFmtId="41" fontId="3" fillId="0" borderId="9" xfId="0" applyNumberFormat="1" applyFont="1" applyFill="1" applyBorder="1" applyAlignment="1" applyProtection="1">
      <alignment horizontal="left"/>
      <protection locked="0"/>
    </xf>
    <xf numFmtId="41" fontId="3" fillId="0" borderId="0" xfId="0" applyNumberFormat="1" applyFont="1" applyFill="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Alignment="1" applyProtection="1">
      <protection locked="0"/>
    </xf>
    <xf numFmtId="41" fontId="2" fillId="0" borderId="0" xfId="0" applyNumberFormat="1" applyFont="1" applyAlignment="1" applyProtection="1">
      <protection locked="0"/>
    </xf>
    <xf numFmtId="41" fontId="2" fillId="0" borderId="9" xfId="0" applyNumberFormat="1" applyFont="1" applyBorder="1" applyAlignment="1" applyProtection="1">
      <protection locked="0"/>
    </xf>
    <xf numFmtId="41" fontId="2" fillId="0" borderId="0" xfId="0" applyNumberFormat="1" applyFont="1" applyBorder="1" applyAlignment="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168" fontId="2" fillId="0" borderId="0" xfId="0" applyNumberFormat="1" applyFont="1" applyBorder="1" applyAlignment="1" applyProtection="1">
      <alignment horizontal="right" shrinkToFit="1"/>
      <protection locked="0"/>
    </xf>
    <xf numFmtId="0" fontId="19" fillId="0" borderId="9" xfId="0" applyFont="1" applyBorder="1" applyProtection="1">
      <protection locked="0"/>
    </xf>
    <xf numFmtId="0" fontId="12" fillId="2" borderId="0" xfId="0" applyFont="1" applyFill="1" applyAlignment="1" applyProtection="1">
      <alignment vertical="center"/>
      <protection locked="0"/>
    </xf>
    <xf numFmtId="0" fontId="0" fillId="2" borderId="0" xfId="0" applyFill="1"/>
    <xf numFmtId="0" fontId="4" fillId="0" borderId="0" xfId="0" applyFont="1" applyBorder="1" applyAlignment="1" applyProtection="1">
      <alignment vertical="center" wrapText="1"/>
      <protection locked="0"/>
    </xf>
    <xf numFmtId="0" fontId="12" fillId="0" borderId="0" xfId="0" applyFont="1" applyBorder="1" applyAlignment="1"/>
    <xf numFmtId="0" fontId="19" fillId="0" borderId="0" xfId="0" applyFont="1" applyFill="1" applyBorder="1" applyAlignment="1" applyProtection="1">
      <alignment vertical="top" wrapText="1"/>
      <protection locked="0"/>
    </xf>
    <xf numFmtId="0" fontId="16" fillId="0" borderId="0" xfId="0" applyFont="1" applyBorder="1" applyAlignment="1" applyProtection="1">
      <alignment horizontal="center" vertical="top" wrapText="1"/>
      <protection locked="0"/>
    </xf>
    <xf numFmtId="0" fontId="4" fillId="0" borderId="0" xfId="0" applyFont="1" applyFill="1" applyBorder="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Border="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Border="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0" fontId="9" fillId="0" borderId="0" xfId="0"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12" fillId="0" borderId="0" xfId="0"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9" fillId="0" borderId="0" xfId="0" applyNumberFormat="1" applyFont="1" applyBorder="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9" fillId="0" borderId="0" xfId="0" applyNumberFormat="1" applyFont="1" applyBorder="1" applyAlignment="1" applyProtection="1">
      <protection locked="0"/>
    </xf>
    <xf numFmtId="41" fontId="3" fillId="3" borderId="11"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Border="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Border="1" applyAlignment="1" applyProtection="1">
      <alignment vertical="top"/>
      <protection locked="0"/>
    </xf>
    <xf numFmtId="43" fontId="12" fillId="0" borderId="0" xfId="0" applyNumberFormat="1" applyFont="1" applyBorder="1" applyAlignment="1" applyProtection="1">
      <protection locked="0"/>
    </xf>
    <xf numFmtId="43" fontId="12" fillId="0" borderId="0" xfId="0" applyNumberFormat="1" applyFont="1" applyProtection="1">
      <protection locked="0"/>
    </xf>
    <xf numFmtId="43" fontId="12" fillId="0" borderId="0" xfId="0" applyNumberFormat="1" applyFont="1" applyBorder="1" applyProtection="1">
      <protection locked="0"/>
    </xf>
    <xf numFmtId="43" fontId="12" fillId="0" borderId="0" xfId="0" applyNumberFormat="1" applyFont="1" applyBorder="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0" xfId="0" applyNumberFormat="1" applyFont="1" applyAlignment="1" applyProtection="1">
      <protection locked="0"/>
    </xf>
    <xf numFmtId="41" fontId="3" fillId="0" borderId="9" xfId="0" applyNumberFormat="1" applyFont="1" applyBorder="1" applyAlignment="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Border="1" applyAlignment="1" applyProtection="1">
      <alignment wrapText="1"/>
      <protection locked="0"/>
    </xf>
    <xf numFmtId="0" fontId="0" fillId="0" borderId="0" xfId="0" applyAlignment="1">
      <alignment horizontal="left"/>
    </xf>
    <xf numFmtId="0" fontId="12" fillId="0" borderId="0" xfId="0" applyFont="1" applyAlignment="1">
      <alignment wrapText="1"/>
    </xf>
    <xf numFmtId="0" fontId="10" fillId="0" borderId="0" xfId="0" applyFont="1"/>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Border="1" applyAlignment="1" applyProtection="1">
      <alignment horizontal="center" vertical="top"/>
      <protection locked="0"/>
    </xf>
    <xf numFmtId="0" fontId="4" fillId="0" borderId="0" xfId="0" applyFont="1" applyFill="1" applyBorder="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Border="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Border="1" applyAlignment="1" applyProtection="1">
      <alignment horizontal="center" vertical="center" wrapText="1"/>
      <protection locked="0"/>
    </xf>
    <xf numFmtId="0" fontId="16" fillId="0" borderId="0" xfId="0" applyFont="1" applyBorder="1" applyAlignment="1" applyProtection="1">
      <alignment horizontal="center" vertical="top" wrapText="1"/>
      <protection locked="0"/>
    </xf>
    <xf numFmtId="0" fontId="16" fillId="0" borderId="0" xfId="0" applyFont="1" applyBorder="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Fill="1" applyBorder="1" applyAlignment="1">
      <alignment horizontal="center" vertical="top"/>
    </xf>
    <xf numFmtId="0" fontId="30" fillId="0" borderId="1" xfId="0" applyFont="1" applyFill="1" applyBorder="1" applyAlignment="1">
      <alignment horizontal="center" vertical="top"/>
    </xf>
    <xf numFmtId="0" fontId="30" fillId="0" borderId="20" xfId="0" applyFont="1" applyFill="1" applyBorder="1" applyAlignment="1">
      <alignment horizontal="center" vertical="top"/>
    </xf>
    <xf numFmtId="0" fontId="5" fillId="0" borderId="0" xfId="0" applyFont="1" applyBorder="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Border="1" applyAlignment="1" applyProtection="1">
      <alignment horizontal="center" wrapText="1"/>
      <protection locked="0"/>
    </xf>
    <xf numFmtId="167" fontId="13" fillId="2" borderId="0" xfId="0" applyNumberFormat="1" applyFont="1" applyFill="1" applyBorder="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Border="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Border="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6" fillId="0" borderId="0" xfId="0" applyFont="1" applyBorder="1" applyAlignment="1" applyProtection="1">
      <alignment vertical="top" wrapText="1"/>
      <protection locked="0"/>
    </xf>
    <xf numFmtId="0" fontId="3" fillId="0" borderId="0" xfId="0" applyFont="1" applyBorder="1" applyAlignment="1">
      <alignment horizontal="center" vertical="center"/>
    </xf>
    <xf numFmtId="0" fontId="3" fillId="0" borderId="4" xfId="0" applyFont="1" applyFill="1" applyBorder="1" applyAlignment="1">
      <alignment horizontal="center" vertical="center"/>
    </xf>
    <xf numFmtId="41" fontId="4" fillId="0" borderId="0" xfId="1" applyNumberFormat="1" applyFont="1" applyFill="1" applyAlignment="1" applyProtection="1">
      <alignment horizontal="left"/>
      <protection locked="0"/>
    </xf>
    <xf numFmtId="0" fontId="2" fillId="0" borderId="0" xfId="0" applyFont="1" applyBorder="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6" fillId="0" borderId="0" xfId="0" applyFont="1" applyBorder="1" applyAlignment="1" applyProtection="1">
      <alignment horizontal="center" vertical="top"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0" fontId="19" fillId="0" borderId="0" xfId="0" applyFont="1" applyBorder="1" applyAlignment="1" applyProtection="1">
      <alignment vertical="top" wrapText="1"/>
      <protection locked="0"/>
    </xf>
    <xf numFmtId="0" fontId="21" fillId="0" borderId="0" xfId="0" applyFont="1" applyBorder="1" applyAlignment="1" applyProtection="1">
      <alignment vertical="top" wrapText="1"/>
      <protection locked="0"/>
    </xf>
    <xf numFmtId="0" fontId="4" fillId="0" borderId="0" xfId="0" applyFont="1" applyFill="1" applyAlignment="1" applyProtection="1">
      <alignment horizontal="left"/>
      <protection locked="0"/>
    </xf>
    <xf numFmtId="166" fontId="13" fillId="2" borderId="0" xfId="0" applyNumberFormat="1" applyFont="1" applyFill="1" applyBorder="1" applyAlignment="1" applyProtection="1">
      <alignment horizontal="left" vertical="center"/>
      <protection locked="0"/>
    </xf>
    <xf numFmtId="0" fontId="12" fillId="0" borderId="0" xfId="0" applyFont="1" applyAlignment="1" applyProtection="1">
      <alignment horizontal="center"/>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0" fontId="23" fillId="0" borderId="4" xfId="0" applyFont="1" applyBorder="1" applyAlignment="1" applyProtection="1">
      <alignment horizontal="center" wrapText="1"/>
      <protection locked="0"/>
    </xf>
    <xf numFmtId="0" fontId="3" fillId="0" borderId="0" xfId="0" applyFont="1" applyBorder="1" applyAlignment="1" applyProtection="1">
      <alignment horizontal="right" vertical="top" wrapText="1"/>
      <protection locked="0"/>
    </xf>
    <xf numFmtId="41" fontId="2" fillId="0" borderId="27" xfId="1" applyNumberFormat="1" applyFont="1" applyBorder="1" applyAlignment="1" applyProtection="1">
      <alignment horizontal="center" wrapText="1"/>
      <protection locked="0"/>
    </xf>
    <xf numFmtId="41" fontId="2" fillId="0" borderId="26" xfId="1" applyNumberFormat="1" applyFont="1" applyBorder="1" applyAlignment="1" applyProtection="1">
      <alignment horizontal="center" wrapText="1"/>
      <protection locked="0"/>
    </xf>
    <xf numFmtId="41" fontId="2" fillId="0" borderId="28" xfId="1" applyNumberFormat="1" applyFont="1" applyBorder="1" applyAlignment="1" applyProtection="1">
      <alignment horizontal="center" wrapText="1"/>
      <protection locked="0"/>
    </xf>
    <xf numFmtId="41" fontId="2" fillId="0" borderId="23" xfId="1" applyNumberFormat="1" applyFont="1" applyBorder="1" applyAlignment="1" applyProtection="1">
      <alignment horizontal="center" wrapText="1"/>
      <protection locked="0"/>
    </xf>
    <xf numFmtId="41" fontId="2" fillId="0" borderId="4" xfId="1" applyNumberFormat="1" applyFont="1" applyBorder="1" applyAlignment="1" applyProtection="1">
      <alignment horizontal="center" wrapText="1"/>
      <protection locked="0"/>
    </xf>
    <xf numFmtId="41" fontId="2" fillId="0" borderId="24" xfId="1" applyNumberFormat="1" applyFont="1" applyBorder="1" applyAlignment="1" applyProtection="1">
      <alignment horizontal="center" wrapText="1"/>
      <protection locked="0"/>
    </xf>
    <xf numFmtId="3" fontId="2" fillId="0" borderId="9" xfId="1" applyNumberFormat="1" applyFont="1" applyBorder="1" applyAlignment="1" applyProtection="1">
      <alignment horizontal="center" vertical="top" wrapText="1"/>
      <protection locked="0"/>
    </xf>
    <xf numFmtId="3" fontId="2" fillId="0" borderId="6" xfId="1" applyNumberFormat="1" applyFont="1" applyBorder="1" applyAlignment="1" applyProtection="1">
      <alignment horizontal="center" vertical="top"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Border="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0" xfId="0" applyFont="1" applyBorder="1" applyAlignment="1" applyProtection="1">
      <alignment horizontal="center"/>
      <protection locked="0"/>
    </xf>
    <xf numFmtId="0" fontId="12" fillId="0" borderId="4" xfId="0" applyFont="1" applyBorder="1" applyAlignment="1" applyProtection="1">
      <alignment horizontal="center"/>
      <protection locked="0"/>
    </xf>
    <xf numFmtId="41" fontId="2" fillId="0" borderId="19" xfId="1" applyNumberFormat="1" applyFont="1" applyBorder="1" applyAlignment="1" applyProtection="1">
      <alignment horizontal="left"/>
      <protection locked="0"/>
    </xf>
    <xf numFmtId="41" fontId="2" fillId="0" borderId="1" xfId="1" applyNumberFormat="1" applyFont="1" applyBorder="1" applyAlignment="1" applyProtection="1">
      <alignment horizontal="left"/>
      <protection locked="0"/>
    </xf>
    <xf numFmtId="41" fontId="2" fillId="0" borderId="20" xfId="1" applyNumberFormat="1" applyFont="1" applyBorder="1" applyAlignment="1" applyProtection="1">
      <alignment horizontal="left"/>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Border="1" applyAlignment="1" applyProtection="1">
      <alignment horizontal="left" vertical="top" wrapText="1"/>
      <protection locked="0"/>
    </xf>
    <xf numFmtId="0" fontId="30" fillId="0" borderId="27" xfId="0" applyFont="1" applyBorder="1" applyAlignment="1">
      <alignment horizontal="center"/>
    </xf>
    <xf numFmtId="0" fontId="30" fillId="0" borderId="26" xfId="0" applyFont="1" applyBorder="1" applyAlignment="1">
      <alignment horizontal="center"/>
    </xf>
    <xf numFmtId="0" fontId="30" fillId="0" borderId="28" xfId="0" applyFont="1" applyBorder="1" applyAlignment="1">
      <alignment horizontal="center"/>
    </xf>
    <xf numFmtId="0" fontId="30" fillId="0" borderId="22" xfId="0" applyFont="1" applyBorder="1" applyAlignment="1">
      <alignment horizontal="center"/>
    </xf>
    <xf numFmtId="0" fontId="30" fillId="0" borderId="0" xfId="0" applyFont="1" applyBorder="1" applyAlignment="1">
      <alignment horizontal="center"/>
    </xf>
    <xf numFmtId="0" fontId="30" fillId="0" borderId="25" xfId="0" applyFont="1" applyBorder="1" applyAlignment="1">
      <alignment horizontal="center"/>
    </xf>
    <xf numFmtId="0" fontId="30" fillId="0" borderId="23" xfId="0" applyFont="1" applyBorder="1" applyAlignment="1">
      <alignment horizontal="center"/>
    </xf>
    <xf numFmtId="0" fontId="30" fillId="0" borderId="4" xfId="0" applyFont="1" applyBorder="1" applyAlignment="1">
      <alignment horizontal="center"/>
    </xf>
    <xf numFmtId="0" fontId="30" fillId="0" borderId="24" xfId="0" applyFont="1" applyBorder="1" applyAlignment="1">
      <alignment horizontal="center"/>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8"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33" fillId="0" borderId="19" xfId="0" applyFont="1" applyBorder="1" applyAlignment="1">
      <alignment horizontal="center" vertical="center"/>
    </xf>
    <xf numFmtId="0" fontId="33" fillId="0" borderId="1" xfId="0" applyFont="1" applyBorder="1" applyAlignment="1">
      <alignment horizontal="center" vertical="center"/>
    </xf>
    <xf numFmtId="0" fontId="33" fillId="0" borderId="20" xfId="0" applyFont="1" applyBorder="1" applyAlignment="1">
      <alignment horizontal="center" vertical="center"/>
    </xf>
    <xf numFmtId="166" fontId="12" fillId="0" borderId="5" xfId="0" applyNumberFormat="1" applyFont="1" applyBorder="1" applyAlignment="1">
      <alignment horizontal="center" vertic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	aPRIL</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APRIL	</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2019</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31ST</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MARCH</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2020</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twoCellAnchor editAs="oneCell">
    <xdr:from>
      <xdr:col>1</xdr:col>
      <xdr:colOff>838200</xdr:colOff>
      <xdr:row>50</xdr:row>
      <xdr:rowOff>0</xdr:rowOff>
    </xdr:from>
    <xdr:to>
      <xdr:col>3</xdr:col>
      <xdr:colOff>876300</xdr:colOff>
      <xdr:row>51</xdr:row>
      <xdr:rowOff>168275</xdr:rowOff>
    </xdr:to>
    <xdr:pic>
      <xdr:nvPicPr>
        <xdr:cNvPr id="11" name="Picture 10">
          <a:extLst>
            <a:ext uri="{FF2B5EF4-FFF2-40B4-BE49-F238E27FC236}">
              <a16:creationId xmlns:a16="http://schemas.microsoft.com/office/drawing/2014/main" id="{45F7DD8F-2688-4BDD-9E1A-39D75CE54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8600" y="13373100"/>
          <a:ext cx="156210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opLeftCell="A36" zoomScale="75" zoomScaleNormal="85" zoomScaleSheetLayoutView="80" workbookViewId="0">
      <selection activeCell="L46" sqref="L46"/>
    </sheetView>
  </sheetViews>
  <sheetFormatPr defaultColWidth="9.140625" defaultRowHeight="12.75" x14ac:dyDescent="0.2"/>
  <cols>
    <col min="1" max="1" width="35.28515625" style="2" customWidth="1"/>
    <col min="2" max="2" width="16.140625" style="34" customWidth="1"/>
    <col min="3" max="3" width="1.7109375" style="2" customWidth="1"/>
    <col min="4" max="4" width="16.28515625" style="2" customWidth="1"/>
    <col min="5" max="5" width="1.5703125" style="2" customWidth="1"/>
    <col min="6" max="6" width="13.85546875" style="2" customWidth="1"/>
    <col min="7" max="7" width="3.5703125" style="2" customWidth="1"/>
    <col min="8" max="8" width="15.42578125" style="2" customWidth="1"/>
    <col min="9" max="9" width="1.5703125" style="2" customWidth="1"/>
    <col min="10" max="10" width="16" style="2" customWidth="1"/>
    <col min="11" max="11" width="1.5703125" style="2" customWidth="1"/>
    <col min="12" max="12" width="16.85546875" style="1" customWidth="1"/>
    <col min="13" max="16384" width="9.140625" style="2"/>
  </cols>
  <sheetData>
    <row r="1" spans="1:13" ht="18" customHeight="1" x14ac:dyDescent="0.2">
      <c r="A1" s="265"/>
      <c r="B1" s="269"/>
      <c r="C1" s="269"/>
      <c r="D1" s="269"/>
      <c r="E1" s="269"/>
      <c r="F1" s="269"/>
      <c r="G1" s="269"/>
      <c r="H1" s="269"/>
      <c r="I1" s="269"/>
      <c r="J1" s="269"/>
      <c r="L1" s="210" t="s">
        <v>72</v>
      </c>
      <c r="M1" s="208"/>
    </row>
    <row r="2" spans="1:13" ht="30.75" customHeight="1" x14ac:dyDescent="0.2">
      <c r="A2" s="265"/>
      <c r="B2" s="270" t="s">
        <v>134</v>
      </c>
      <c r="C2" s="270"/>
      <c r="D2" s="270"/>
      <c r="E2" s="270"/>
      <c r="F2" s="270"/>
      <c r="G2" s="270"/>
      <c r="H2" s="270"/>
      <c r="I2" s="270"/>
      <c r="J2" s="270"/>
      <c r="L2" s="211" t="s">
        <v>133</v>
      </c>
      <c r="M2" s="209"/>
    </row>
    <row r="3" spans="1:13" ht="24" customHeight="1" x14ac:dyDescent="0.2">
      <c r="A3" s="265"/>
      <c r="B3" s="266" t="s">
        <v>13</v>
      </c>
      <c r="C3" s="267"/>
      <c r="D3" s="267"/>
      <c r="E3" s="267"/>
      <c r="F3" s="267"/>
      <c r="G3" s="267"/>
      <c r="H3" s="267"/>
      <c r="I3" s="267"/>
      <c r="J3" s="268"/>
      <c r="L3" s="207"/>
    </row>
    <row r="4" spans="1:13" ht="14.25" customHeight="1" x14ac:dyDescent="0.2">
      <c r="A4" s="265"/>
      <c r="B4" s="271" t="s">
        <v>19</v>
      </c>
      <c r="C4" s="273"/>
      <c r="D4" s="274" t="s">
        <v>128</v>
      </c>
      <c r="E4" s="275"/>
      <c r="F4" s="276"/>
      <c r="G4" s="277" t="s">
        <v>71</v>
      </c>
      <c r="H4" s="274" t="s">
        <v>129</v>
      </c>
      <c r="I4" s="275"/>
      <c r="J4" s="276"/>
      <c r="L4" s="207"/>
    </row>
    <row r="5" spans="1:13" ht="16.5" customHeight="1" x14ac:dyDescent="0.2">
      <c r="A5" s="265"/>
      <c r="B5" s="271"/>
      <c r="C5" s="273"/>
      <c r="D5" s="280"/>
      <c r="E5" s="280"/>
      <c r="F5" s="280"/>
      <c r="G5" s="277"/>
      <c r="H5" s="281"/>
      <c r="I5" s="281"/>
      <c r="J5" s="281"/>
      <c r="L5" s="207"/>
    </row>
    <row r="6" spans="1:13" ht="21" customHeight="1" x14ac:dyDescent="0.2">
      <c r="A6" s="265"/>
      <c r="B6" s="272"/>
      <c r="C6" s="273"/>
      <c r="D6" s="278"/>
      <c r="E6" s="278"/>
      <c r="F6" s="278"/>
      <c r="G6" s="277"/>
      <c r="H6" s="279"/>
      <c r="I6" s="279"/>
      <c r="J6" s="279"/>
      <c r="L6" s="207"/>
    </row>
    <row r="7" spans="1:13" x14ac:dyDescent="0.2">
      <c r="J7" s="1"/>
    </row>
    <row r="8" spans="1:13" ht="20.25" x14ac:dyDescent="0.3">
      <c r="A8" s="51" t="s">
        <v>127</v>
      </c>
      <c r="B8" s="53"/>
      <c r="C8" s="51"/>
      <c r="D8" s="51"/>
      <c r="E8" s="51"/>
      <c r="F8" s="51"/>
      <c r="G8" s="51"/>
      <c r="H8" s="51"/>
      <c r="I8" s="51"/>
      <c r="J8" s="51"/>
      <c r="K8" s="32"/>
      <c r="L8" s="33"/>
    </row>
    <row r="9" spans="1:13" ht="45" x14ac:dyDescent="0.25">
      <c r="A9" s="52"/>
      <c r="B9" s="35" t="s">
        <v>0</v>
      </c>
      <c r="C9" s="3"/>
      <c r="D9" s="3" t="s">
        <v>1</v>
      </c>
      <c r="E9" s="3"/>
      <c r="F9" s="3" t="s">
        <v>79</v>
      </c>
      <c r="G9" s="3"/>
      <c r="H9" s="3" t="s">
        <v>80</v>
      </c>
      <c r="I9" s="3"/>
      <c r="J9" s="3" t="s">
        <v>73</v>
      </c>
      <c r="K9" s="4"/>
      <c r="L9" s="3" t="s">
        <v>74</v>
      </c>
    </row>
    <row r="10" spans="1:13" ht="24" customHeight="1" x14ac:dyDescent="0.25">
      <c r="A10" s="5"/>
      <c r="B10" s="36" t="s">
        <v>4</v>
      </c>
      <c r="C10" s="7"/>
      <c r="D10" s="36" t="s">
        <v>4</v>
      </c>
      <c r="E10" s="36"/>
      <c r="F10" s="36" t="s">
        <v>4</v>
      </c>
      <c r="G10" s="36"/>
      <c r="H10" s="36" t="s">
        <v>4</v>
      </c>
      <c r="I10" s="36"/>
      <c r="J10" s="36" t="s">
        <v>4</v>
      </c>
      <c r="K10" s="36"/>
      <c r="L10" s="36" t="s">
        <v>4</v>
      </c>
    </row>
    <row r="11" spans="1:13" ht="20.100000000000001" customHeight="1" x14ac:dyDescent="0.25">
      <c r="A11" s="30" t="s">
        <v>7</v>
      </c>
      <c r="B11" s="37"/>
      <c r="C11" s="8"/>
      <c r="D11" s="8"/>
      <c r="E11" s="8"/>
      <c r="F11" s="8"/>
      <c r="G11" s="8"/>
      <c r="H11" s="8"/>
      <c r="I11" s="8"/>
      <c r="J11" s="8"/>
      <c r="K11" s="9"/>
    </row>
    <row r="12" spans="1:13" ht="20.100000000000001" customHeight="1" x14ac:dyDescent="0.25">
      <c r="A12" s="93" t="s">
        <v>21</v>
      </c>
      <c r="B12" s="217">
        <v>508</v>
      </c>
      <c r="C12" s="218"/>
      <c r="D12" s="217">
        <v>500</v>
      </c>
      <c r="E12" s="218">
        <v>0</v>
      </c>
      <c r="F12" s="217"/>
      <c r="G12" s="218"/>
      <c r="H12" s="217"/>
      <c r="I12" s="218"/>
      <c r="J12" s="219">
        <f>H12+D12+B12+F12</f>
        <v>1008</v>
      </c>
      <c r="K12" s="220"/>
      <c r="L12" s="217">
        <v>30</v>
      </c>
    </row>
    <row r="13" spans="1:13" ht="20.100000000000001" customHeight="1" x14ac:dyDescent="0.25">
      <c r="A13" s="93" t="s">
        <v>22</v>
      </c>
      <c r="B13" s="217"/>
      <c r="C13" s="218"/>
      <c r="D13" s="217"/>
      <c r="E13" s="218"/>
      <c r="F13" s="217"/>
      <c r="G13" s="218"/>
      <c r="H13" s="217"/>
      <c r="I13" s="218"/>
      <c r="J13" s="219">
        <f t="shared" ref="J13:J21" si="0">H13+D13+B13+F13</f>
        <v>0</v>
      </c>
      <c r="K13" s="220"/>
      <c r="L13" s="217"/>
    </row>
    <row r="14" spans="1:13" ht="20.100000000000001" customHeight="1" x14ac:dyDescent="0.25">
      <c r="A14" s="93" t="s">
        <v>23</v>
      </c>
      <c r="B14" s="217"/>
      <c r="C14" s="218"/>
      <c r="D14" s="217">
        <v>700</v>
      </c>
      <c r="E14" s="218"/>
      <c r="F14" s="217"/>
      <c r="G14" s="218"/>
      <c r="H14" s="217"/>
      <c r="I14" s="218"/>
      <c r="J14" s="219">
        <f t="shared" si="0"/>
        <v>700</v>
      </c>
      <c r="K14" s="220"/>
      <c r="L14" s="217">
        <v>19323</v>
      </c>
    </row>
    <row r="15" spans="1:13" ht="20.100000000000001" customHeight="1" x14ac:dyDescent="0.25">
      <c r="A15" s="93" t="s">
        <v>24</v>
      </c>
      <c r="B15" s="217"/>
      <c r="C15" s="218"/>
      <c r="D15" s="217"/>
      <c r="E15" s="218"/>
      <c r="F15" s="217"/>
      <c r="G15" s="218"/>
      <c r="H15" s="217"/>
      <c r="I15" s="218"/>
      <c r="J15" s="219">
        <f t="shared" si="0"/>
        <v>0</v>
      </c>
      <c r="K15" s="220"/>
      <c r="L15" s="217"/>
    </row>
    <row r="16" spans="1:13" ht="20.100000000000001" customHeight="1" x14ac:dyDescent="0.25">
      <c r="A16" s="93" t="s">
        <v>25</v>
      </c>
      <c r="B16" s="217"/>
      <c r="C16" s="218"/>
      <c r="D16" s="217"/>
      <c r="E16" s="218"/>
      <c r="F16" s="217"/>
      <c r="G16" s="218"/>
      <c r="H16" s="217"/>
      <c r="I16" s="218"/>
      <c r="J16" s="219">
        <f t="shared" si="0"/>
        <v>0</v>
      </c>
      <c r="K16" s="220"/>
      <c r="L16" s="217">
        <v>350</v>
      </c>
    </row>
    <row r="17" spans="1:12" ht="29.25" x14ac:dyDescent="0.25">
      <c r="A17" s="93" t="s">
        <v>26</v>
      </c>
      <c r="B17" s="217"/>
      <c r="C17" s="218"/>
      <c r="D17" s="217"/>
      <c r="E17" s="218"/>
      <c r="F17" s="217"/>
      <c r="G17" s="218"/>
      <c r="H17" s="217"/>
      <c r="I17" s="218"/>
      <c r="J17" s="219">
        <f t="shared" si="0"/>
        <v>0</v>
      </c>
      <c r="K17" s="220"/>
      <c r="L17" s="217"/>
    </row>
    <row r="18" spans="1:12" ht="20.100000000000001" customHeight="1" x14ac:dyDescent="0.25">
      <c r="A18" s="93" t="s">
        <v>68</v>
      </c>
      <c r="B18" s="217"/>
      <c r="C18" s="218"/>
      <c r="D18" s="217"/>
      <c r="E18" s="218"/>
      <c r="F18" s="217"/>
      <c r="G18" s="218"/>
      <c r="H18" s="217"/>
      <c r="I18" s="218"/>
      <c r="J18" s="219">
        <f t="shared" si="0"/>
        <v>0</v>
      </c>
      <c r="K18" s="220"/>
      <c r="L18" s="217"/>
    </row>
    <row r="19" spans="1:12" ht="29.25" x14ac:dyDescent="0.25">
      <c r="A19" s="93" t="s">
        <v>69</v>
      </c>
      <c r="B19" s="217"/>
      <c r="C19" s="218"/>
      <c r="D19" s="217"/>
      <c r="E19" s="218"/>
      <c r="F19" s="217"/>
      <c r="G19" s="218"/>
      <c r="H19" s="217"/>
      <c r="I19" s="218"/>
      <c r="J19" s="219">
        <f t="shared" si="0"/>
        <v>0</v>
      </c>
      <c r="K19" s="220"/>
      <c r="L19" s="217">
        <v>105</v>
      </c>
    </row>
    <row r="20" spans="1:12" ht="20.100000000000001" customHeight="1" x14ac:dyDescent="0.25">
      <c r="A20" s="93"/>
      <c r="B20" s="217"/>
      <c r="C20" s="218"/>
      <c r="D20" s="217"/>
      <c r="E20" s="218"/>
      <c r="F20" s="217"/>
      <c r="G20" s="218"/>
      <c r="H20" s="217"/>
      <c r="I20" s="218"/>
      <c r="J20" s="219">
        <f t="shared" si="0"/>
        <v>0</v>
      </c>
      <c r="K20" s="220"/>
      <c r="L20" s="217"/>
    </row>
    <row r="21" spans="1:12" ht="17.25" customHeight="1" thickBot="1" x14ac:dyDescent="0.3">
      <c r="A21" s="11" t="s">
        <v>85</v>
      </c>
      <c r="B21" s="221">
        <f>SUM(B12:B20)</f>
        <v>508</v>
      </c>
      <c r="C21" s="222"/>
      <c r="D21" s="221">
        <f>SUM(D12:D20)</f>
        <v>1200</v>
      </c>
      <c r="E21" s="218"/>
      <c r="F21" s="221">
        <f>SUM(F12:F20)</f>
        <v>0</v>
      </c>
      <c r="G21" s="218"/>
      <c r="H21" s="221">
        <f>SUM(H12:H20)</f>
        <v>0</v>
      </c>
      <c r="I21" s="218"/>
      <c r="J21" s="223">
        <f t="shared" si="0"/>
        <v>1708</v>
      </c>
      <c r="K21" s="220"/>
      <c r="L21" s="221">
        <f>SUM(L12:L20)</f>
        <v>19808</v>
      </c>
    </row>
    <row r="22" spans="1:12" ht="16.5" customHeight="1" thickTop="1" x14ac:dyDescent="0.2">
      <c r="A22" s="12"/>
      <c r="B22" s="38"/>
      <c r="C22" s="58"/>
      <c r="D22" s="58"/>
      <c r="E22" s="58"/>
      <c r="F22" s="58"/>
      <c r="G22" s="58"/>
      <c r="H22" s="57"/>
      <c r="I22" s="58"/>
      <c r="J22" s="60" t="str">
        <f>IF(B21+D21+F21+H21-J21=0," ","error")</f>
        <v xml:space="preserve"> </v>
      </c>
      <c r="K22" s="57"/>
      <c r="L22" s="62"/>
    </row>
    <row r="23" spans="1:12" ht="30" x14ac:dyDescent="0.25">
      <c r="A23" s="74" t="s">
        <v>66</v>
      </c>
      <c r="B23" s="224"/>
      <c r="C23" s="225"/>
      <c r="D23" s="225"/>
      <c r="E23" s="225"/>
      <c r="F23" s="225"/>
      <c r="G23" s="225"/>
      <c r="H23" s="225"/>
      <c r="I23" s="225"/>
      <c r="J23" s="225"/>
      <c r="K23" s="9"/>
      <c r="L23" s="106"/>
    </row>
    <row r="24" spans="1:12" ht="20.100000000000001" customHeight="1" x14ac:dyDescent="0.25">
      <c r="A24" s="93" t="s">
        <v>27</v>
      </c>
      <c r="B24" s="217"/>
      <c r="C24" s="218"/>
      <c r="D24" s="217"/>
      <c r="E24" s="218"/>
      <c r="F24" s="217"/>
      <c r="G24" s="218"/>
      <c r="H24" s="217"/>
      <c r="I24" s="218"/>
      <c r="J24" s="219">
        <f>H24+D24+B24+F24</f>
        <v>0</v>
      </c>
      <c r="K24" s="220"/>
      <c r="L24" s="217"/>
    </row>
    <row r="25" spans="1:12" ht="20.100000000000001" customHeight="1" x14ac:dyDescent="0.25">
      <c r="A25" s="93" t="s">
        <v>28</v>
      </c>
      <c r="B25" s="217"/>
      <c r="C25" s="218"/>
      <c r="D25" s="217"/>
      <c r="E25" s="218"/>
      <c r="F25" s="217"/>
      <c r="G25" s="218"/>
      <c r="H25" s="217"/>
      <c r="I25" s="218"/>
      <c r="J25" s="219">
        <f>H25+D25+B25+F25</f>
        <v>0</v>
      </c>
      <c r="K25" s="220"/>
      <c r="L25" s="217"/>
    </row>
    <row r="26" spans="1:12" ht="17.25" customHeight="1" thickBot="1" x14ac:dyDescent="0.3">
      <c r="A26" s="11" t="s">
        <v>86</v>
      </c>
      <c r="B26" s="221">
        <f>SUM(B24:B25)</f>
        <v>0</v>
      </c>
      <c r="C26" s="222"/>
      <c r="D26" s="221">
        <f>SUM(D24:D25)</f>
        <v>0</v>
      </c>
      <c r="E26" s="218"/>
      <c r="F26" s="221">
        <f>SUM(F24:F25)</f>
        <v>0</v>
      </c>
      <c r="G26" s="218"/>
      <c r="H26" s="221">
        <f>SUM(H24:H25)</f>
        <v>0</v>
      </c>
      <c r="I26" s="218"/>
      <c r="J26" s="221">
        <f>SUM(J24:J25)</f>
        <v>0</v>
      </c>
      <c r="K26" s="220"/>
      <c r="L26" s="221">
        <f>SUM(L24:L25)</f>
        <v>0</v>
      </c>
    </row>
    <row r="27" spans="1:12" ht="8.25" customHeight="1" thickTop="1" x14ac:dyDescent="0.25">
      <c r="A27" s="29"/>
      <c r="B27" s="226"/>
      <c r="C27" s="227"/>
      <c r="D27" s="226"/>
      <c r="E27" s="227"/>
      <c r="F27" s="226"/>
      <c r="G27" s="227"/>
      <c r="H27" s="226"/>
      <c r="I27" s="228"/>
      <c r="J27" s="198" t="str">
        <f>IF(B26+D26+F26+H26-J26=0," ","error")</f>
        <v xml:space="preserve"> </v>
      </c>
      <c r="K27" s="220"/>
      <c r="L27" s="200"/>
    </row>
    <row r="28" spans="1:12" ht="20.100000000000001" customHeight="1" thickBot="1" x14ac:dyDescent="0.3">
      <c r="A28" s="11" t="s">
        <v>11</v>
      </c>
      <c r="B28" s="229">
        <f>B26+B21</f>
        <v>508</v>
      </c>
      <c r="C28" s="228"/>
      <c r="D28" s="229">
        <f>D26+D21</f>
        <v>1200</v>
      </c>
      <c r="E28" s="228"/>
      <c r="F28" s="229">
        <f>F26+F21</f>
        <v>0</v>
      </c>
      <c r="G28" s="228"/>
      <c r="H28" s="229">
        <f>H26+H21</f>
        <v>0</v>
      </c>
      <c r="I28" s="228"/>
      <c r="J28" s="229">
        <f>J26+J21</f>
        <v>1708</v>
      </c>
      <c r="K28" s="220"/>
      <c r="L28" s="229">
        <f>L26+L21</f>
        <v>19808</v>
      </c>
    </row>
    <row r="29" spans="1:12" ht="16.5" customHeight="1" thickTop="1" x14ac:dyDescent="0.2">
      <c r="B29" s="230"/>
      <c r="C29" s="231"/>
      <c r="D29" s="231"/>
      <c r="E29" s="231"/>
      <c r="F29" s="231"/>
      <c r="G29" s="231"/>
      <c r="H29" s="231"/>
      <c r="I29" s="231"/>
      <c r="J29" s="60" t="str">
        <f>IF(B28+D28+H28-J28=0," ","error")</f>
        <v xml:space="preserve"> </v>
      </c>
      <c r="K29" s="231"/>
      <c r="L29" s="62"/>
    </row>
    <row r="30" spans="1:12" ht="18" customHeight="1" x14ac:dyDescent="0.2">
      <c r="A30" s="31" t="s">
        <v>8</v>
      </c>
      <c r="B30" s="232"/>
      <c r="C30" s="233"/>
      <c r="D30" s="233"/>
      <c r="E30" s="233"/>
      <c r="F30" s="233"/>
      <c r="G30" s="233"/>
      <c r="H30" s="233"/>
      <c r="I30" s="233"/>
      <c r="J30" s="234"/>
      <c r="K30" s="234"/>
      <c r="L30" s="234"/>
    </row>
    <row r="31" spans="1:12" ht="20.100000000000001" customHeight="1" x14ac:dyDescent="0.25">
      <c r="A31" s="94" t="s">
        <v>29</v>
      </c>
      <c r="B31" s="217"/>
      <c r="C31" s="226"/>
      <c r="D31" s="217"/>
      <c r="E31" s="218"/>
      <c r="F31" s="217"/>
      <c r="G31" s="218"/>
      <c r="H31" s="217"/>
      <c r="I31" s="218"/>
      <c r="J31" s="219">
        <f>H31+D31+B31+F31</f>
        <v>0</v>
      </c>
      <c r="K31" s="200"/>
      <c r="L31" s="217"/>
    </row>
    <row r="32" spans="1:12" ht="20.100000000000001" customHeight="1" x14ac:dyDescent="0.25">
      <c r="A32" s="94" t="s">
        <v>118</v>
      </c>
      <c r="B32" s="217"/>
      <c r="C32" s="226"/>
      <c r="D32" s="217"/>
      <c r="E32" s="218"/>
      <c r="F32" s="217"/>
      <c r="G32" s="218"/>
      <c r="H32" s="217"/>
      <c r="I32" s="218"/>
      <c r="J32" s="219">
        <f t="shared" ref="J32:J41" si="1">H32+D32+B32+F32</f>
        <v>0</v>
      </c>
      <c r="K32" s="200"/>
      <c r="L32" s="217"/>
    </row>
    <row r="33" spans="1:12" ht="20.100000000000001" customHeight="1" x14ac:dyDescent="0.25">
      <c r="A33" s="94" t="s">
        <v>30</v>
      </c>
      <c r="B33" s="217"/>
      <c r="C33" s="226"/>
      <c r="D33" s="217"/>
      <c r="E33" s="218"/>
      <c r="F33" s="217"/>
      <c r="G33" s="218"/>
      <c r="H33" s="217"/>
      <c r="I33" s="218"/>
      <c r="J33" s="219">
        <f t="shared" si="1"/>
        <v>0</v>
      </c>
      <c r="K33" s="200"/>
      <c r="L33" s="217"/>
    </row>
    <row r="34" spans="1:12" ht="28.5" x14ac:dyDescent="0.25">
      <c r="A34" s="94" t="s">
        <v>31</v>
      </c>
      <c r="B34" s="217">
        <f>15+30+15+36+133.2</f>
        <v>229.2</v>
      </c>
      <c r="C34" s="226"/>
      <c r="D34" s="217">
        <f>29.95+85.05+321.3+56+199.85+105.56+29.95</f>
        <v>827.66000000000008</v>
      </c>
      <c r="E34" s="218"/>
      <c r="F34" s="217"/>
      <c r="G34" s="218"/>
      <c r="H34" s="217"/>
      <c r="I34" s="218"/>
      <c r="J34" s="219">
        <f t="shared" si="1"/>
        <v>1056.8600000000001</v>
      </c>
      <c r="K34" s="200"/>
      <c r="L34" s="217">
        <v>465</v>
      </c>
    </row>
    <row r="35" spans="1:12" ht="20.100000000000001" customHeight="1" x14ac:dyDescent="0.25">
      <c r="A35" s="94" t="s">
        <v>32</v>
      </c>
      <c r="B35" s="217"/>
      <c r="C35" s="226"/>
      <c r="D35" s="217"/>
      <c r="E35" s="218"/>
      <c r="F35" s="217"/>
      <c r="G35" s="218"/>
      <c r="H35" s="217"/>
      <c r="I35" s="218"/>
      <c r="J35" s="219">
        <f t="shared" si="1"/>
        <v>0</v>
      </c>
      <c r="K35" s="200"/>
      <c r="L35" s="217"/>
    </row>
    <row r="36" spans="1:12" ht="20.100000000000001" customHeight="1" x14ac:dyDescent="0.25">
      <c r="A36" s="94" t="s">
        <v>33</v>
      </c>
      <c r="B36" s="217"/>
      <c r="C36" s="226"/>
      <c r="D36" s="217"/>
      <c r="E36" s="218"/>
      <c r="F36" s="217"/>
      <c r="G36" s="218"/>
      <c r="H36" s="217"/>
      <c r="I36" s="218"/>
      <c r="J36" s="219">
        <f t="shared" si="1"/>
        <v>0</v>
      </c>
      <c r="K36" s="200"/>
      <c r="L36" s="217"/>
    </row>
    <row r="37" spans="1:12" ht="20.100000000000001" customHeight="1" x14ac:dyDescent="0.25">
      <c r="A37" s="95" t="s">
        <v>34</v>
      </c>
      <c r="B37" s="217"/>
      <c r="C37" s="226"/>
      <c r="D37" s="217"/>
      <c r="E37" s="218"/>
      <c r="F37" s="217"/>
      <c r="G37" s="218"/>
      <c r="H37" s="217"/>
      <c r="I37" s="218"/>
      <c r="J37" s="219">
        <f t="shared" si="1"/>
        <v>0</v>
      </c>
      <c r="K37" s="200"/>
      <c r="L37" s="217"/>
    </row>
    <row r="38" spans="1:12" ht="20.100000000000001" customHeight="1" x14ac:dyDescent="0.25">
      <c r="A38" s="95" t="s">
        <v>35</v>
      </c>
      <c r="B38" s="217"/>
      <c r="C38" s="226"/>
      <c r="D38" s="217"/>
      <c r="E38" s="218"/>
      <c r="F38" s="217"/>
      <c r="G38" s="218"/>
      <c r="H38" s="217"/>
      <c r="I38" s="218"/>
      <c r="J38" s="219">
        <f t="shared" si="1"/>
        <v>0</v>
      </c>
      <c r="K38" s="200"/>
      <c r="L38" s="217"/>
    </row>
    <row r="39" spans="1:12" ht="20.100000000000001" customHeight="1" x14ac:dyDescent="0.25">
      <c r="A39" s="95" t="s">
        <v>36</v>
      </c>
      <c r="B39" s="217"/>
      <c r="C39" s="226"/>
      <c r="D39" s="217"/>
      <c r="E39" s="218"/>
      <c r="F39" s="217"/>
      <c r="G39" s="218"/>
      <c r="H39" s="217"/>
      <c r="I39" s="218"/>
      <c r="J39" s="219">
        <f t="shared" si="1"/>
        <v>0</v>
      </c>
      <c r="K39" s="200"/>
      <c r="L39" s="217"/>
    </row>
    <row r="40" spans="1:12" ht="20.100000000000001" customHeight="1" x14ac:dyDescent="0.25">
      <c r="A40" s="95" t="s">
        <v>126</v>
      </c>
      <c r="B40" s="217"/>
      <c r="C40" s="226"/>
      <c r="D40" s="217"/>
      <c r="E40" s="218"/>
      <c r="F40" s="217"/>
      <c r="G40" s="218"/>
      <c r="H40" s="217"/>
      <c r="I40" s="218"/>
      <c r="J40" s="219">
        <f t="shared" si="1"/>
        <v>0</v>
      </c>
      <c r="K40" s="200"/>
      <c r="L40" s="217">
        <v>0</v>
      </c>
    </row>
    <row r="41" spans="1:12" ht="20.100000000000001" customHeight="1" thickBot="1" x14ac:dyDescent="0.3">
      <c r="A41" s="94"/>
      <c r="B41" s="235"/>
      <c r="C41" s="226"/>
      <c r="D41" s="235"/>
      <c r="E41" s="218"/>
      <c r="F41" s="235"/>
      <c r="G41" s="218"/>
      <c r="H41" s="235"/>
      <c r="I41" s="218"/>
      <c r="J41" s="219">
        <f t="shared" si="1"/>
        <v>0</v>
      </c>
      <c r="K41" s="200"/>
      <c r="L41" s="235"/>
    </row>
    <row r="42" spans="1:12" ht="20.100000000000001" customHeight="1" thickTop="1" thickBot="1" x14ac:dyDescent="0.3">
      <c r="A42" s="15" t="s">
        <v>87</v>
      </c>
      <c r="B42" s="221">
        <f>SUM(B31:B41)</f>
        <v>229.2</v>
      </c>
      <c r="C42" s="236"/>
      <c r="D42" s="221">
        <f>SUM(D31:D41)</f>
        <v>827.66000000000008</v>
      </c>
      <c r="E42" s="218"/>
      <c r="F42" s="221">
        <f>SUM(F31:F41)</f>
        <v>0</v>
      </c>
      <c r="G42" s="218"/>
      <c r="H42" s="221">
        <f>SUM(H31:H41)</f>
        <v>0</v>
      </c>
      <c r="I42" s="218"/>
      <c r="J42" s="221">
        <f>SUM(J31:J41)</f>
        <v>1056.8600000000001</v>
      </c>
      <c r="K42" s="200"/>
      <c r="L42" s="221">
        <f>SUM(L31:L41)</f>
        <v>465</v>
      </c>
    </row>
    <row r="43" spans="1:12" s="16" customFormat="1" ht="17.25" customHeight="1" thickTop="1" x14ac:dyDescent="0.2">
      <c r="B43" s="39"/>
      <c r="C43" s="60"/>
      <c r="D43" s="61"/>
      <c r="E43" s="60"/>
      <c r="F43" s="60"/>
      <c r="G43" s="60"/>
      <c r="H43" s="60"/>
      <c r="I43" s="60"/>
      <c r="J43" s="60" t="str">
        <f>IF(B42+D42+F42+H42-J42=0," ","error")</f>
        <v xml:space="preserve"> </v>
      </c>
      <c r="K43" s="60"/>
      <c r="L43" s="237"/>
    </row>
    <row r="44" spans="1:12" ht="30" x14ac:dyDescent="0.25">
      <c r="A44" s="74" t="s">
        <v>67</v>
      </c>
      <c r="B44" s="224"/>
      <c r="C44" s="225"/>
      <c r="D44" s="225"/>
      <c r="E44" s="225"/>
      <c r="F44" s="225"/>
      <c r="G44" s="225"/>
      <c r="H44" s="225"/>
      <c r="I44" s="225"/>
      <c r="J44" s="225"/>
      <c r="K44" s="9"/>
      <c r="L44" s="106"/>
    </row>
    <row r="45" spans="1:12" ht="20.100000000000001" customHeight="1" x14ac:dyDescent="0.25">
      <c r="A45" s="94" t="s">
        <v>37</v>
      </c>
      <c r="B45" s="217"/>
      <c r="C45" s="226"/>
      <c r="D45" s="217">
        <f>49.99+79.99+370.22+405.97</f>
        <v>906.17000000000007</v>
      </c>
      <c r="E45" s="218"/>
      <c r="F45" s="217"/>
      <c r="G45" s="218"/>
      <c r="H45" s="217"/>
      <c r="I45" s="218"/>
      <c r="J45" s="219">
        <f>H45+D45+F45+B45</f>
        <v>906.17000000000007</v>
      </c>
      <c r="K45" s="200"/>
      <c r="L45" s="217">
        <v>13036</v>
      </c>
    </row>
    <row r="46" spans="1:12" ht="20.100000000000001" customHeight="1" thickBot="1" x14ac:dyDescent="0.3">
      <c r="A46" s="94" t="s">
        <v>38</v>
      </c>
      <c r="B46" s="235"/>
      <c r="C46" s="226"/>
      <c r="D46" s="235"/>
      <c r="E46" s="218"/>
      <c r="F46" s="235"/>
      <c r="G46" s="218"/>
      <c r="H46" s="235"/>
      <c r="I46" s="218"/>
      <c r="J46" s="219">
        <f>H46+D46+F46+B46</f>
        <v>0</v>
      </c>
      <c r="K46" s="200"/>
      <c r="L46" s="235"/>
    </row>
    <row r="47" spans="1:12" ht="20.100000000000001" customHeight="1" thickTop="1" thickBot="1" x14ac:dyDescent="0.3">
      <c r="A47" s="15" t="s">
        <v>88</v>
      </c>
      <c r="B47" s="221">
        <f>SUM(B45:B46)</f>
        <v>0</v>
      </c>
      <c r="C47" s="236"/>
      <c r="D47" s="221">
        <f>SUM(D45:D46)</f>
        <v>906.17000000000007</v>
      </c>
      <c r="E47" s="218"/>
      <c r="F47" s="221">
        <f>SUM(F45:F46)</f>
        <v>0</v>
      </c>
      <c r="G47" s="218"/>
      <c r="H47" s="221">
        <f>SUM(H45:H46)</f>
        <v>0</v>
      </c>
      <c r="I47" s="218"/>
      <c r="J47" s="221">
        <f>SUM(J45:J46)</f>
        <v>906.17000000000007</v>
      </c>
      <c r="K47" s="200"/>
      <c r="L47" s="221">
        <f>SUM(L45:L46)</f>
        <v>13036</v>
      </c>
    </row>
    <row r="48" spans="1:12" ht="13.5" customHeight="1" thickTop="1" thickBot="1" x14ac:dyDescent="0.25">
      <c r="A48" s="1"/>
      <c r="B48" s="40"/>
      <c r="C48" s="62"/>
      <c r="D48" s="40"/>
      <c r="E48" s="62"/>
      <c r="F48" s="62"/>
      <c r="G48" s="62"/>
      <c r="H48" s="40"/>
      <c r="I48" s="62"/>
      <c r="J48" s="60" t="str">
        <f>IF(B47+D47+F47+H47-J47=0," ","error")</f>
        <v xml:space="preserve"> </v>
      </c>
      <c r="K48" s="231"/>
      <c r="L48" s="62"/>
    </row>
    <row r="49" spans="1:13" s="17" customFormat="1" ht="20.100000000000001" customHeight="1" thickTop="1" thickBot="1" x14ac:dyDescent="0.3">
      <c r="A49" s="43" t="s">
        <v>12</v>
      </c>
      <c r="B49" s="238">
        <f>+B47+B42</f>
        <v>229.2</v>
      </c>
      <c r="C49" s="239"/>
      <c r="D49" s="238">
        <f>+D47+D42</f>
        <v>1733.8300000000002</v>
      </c>
      <c r="E49" s="239"/>
      <c r="F49" s="238">
        <f>+F47+F42</f>
        <v>0</v>
      </c>
      <c r="G49" s="239"/>
      <c r="H49" s="238">
        <f>+H47+H42</f>
        <v>0</v>
      </c>
      <c r="I49" s="239"/>
      <c r="J49" s="238">
        <f>+J47+J42</f>
        <v>1963.0300000000002</v>
      </c>
      <c r="K49" s="220"/>
      <c r="L49" s="238">
        <f>+L47+L42</f>
        <v>13501</v>
      </c>
    </row>
    <row r="50" spans="1:13" ht="14.25" thickTop="1" thickBot="1" x14ac:dyDescent="0.25">
      <c r="B50" s="41"/>
      <c r="C50" s="63"/>
      <c r="D50" s="63"/>
      <c r="E50" s="63"/>
      <c r="F50" s="63"/>
      <c r="G50" s="63"/>
      <c r="H50" s="63"/>
      <c r="I50" s="63"/>
      <c r="J50" s="60" t="str">
        <f>IF(B49+D49+F49+H49-J49=0," ","error")</f>
        <v xml:space="preserve"> </v>
      </c>
      <c r="K50" s="64"/>
      <c r="L50" s="59"/>
    </row>
    <row r="51" spans="1:13" ht="20.100000000000001" customHeight="1" thickTop="1" thickBot="1" x14ac:dyDescent="0.3">
      <c r="A51" s="44" t="s">
        <v>109</v>
      </c>
      <c r="B51" s="157">
        <f>+B28-B49</f>
        <v>278.8</v>
      </c>
      <c r="C51" s="96"/>
      <c r="D51" s="157">
        <f>+D28-D49</f>
        <v>-533.83000000000015</v>
      </c>
      <c r="E51" s="96"/>
      <c r="F51" s="157">
        <f>+F28-F49</f>
        <v>0</v>
      </c>
      <c r="G51" s="96"/>
      <c r="H51" s="157">
        <f>+H28-H49</f>
        <v>0</v>
      </c>
      <c r="I51" s="96"/>
      <c r="J51" s="158">
        <f>IF((B51+D51+F51+H51)=(+J28-J49),H51+F51+D51+B51,"Cross Add Error")</f>
        <v>-255.03000000000014</v>
      </c>
      <c r="K51" s="147"/>
      <c r="L51" s="157">
        <f>+L28-L49</f>
        <v>6307</v>
      </c>
      <c r="M51" s="97"/>
    </row>
    <row r="52" spans="1:13" ht="14.25" customHeight="1" thickBot="1" x14ac:dyDescent="0.3">
      <c r="A52" s="44"/>
      <c r="B52" s="247"/>
      <c r="C52" s="96"/>
      <c r="D52" s="247"/>
      <c r="E52" s="96"/>
      <c r="F52" s="247"/>
      <c r="G52" s="96"/>
      <c r="H52" s="247"/>
      <c r="I52" s="96"/>
      <c r="J52" s="247"/>
      <c r="K52" s="147"/>
      <c r="L52" s="247"/>
      <c r="M52" s="97"/>
    </row>
    <row r="53" spans="1:13" ht="19.5" customHeight="1" thickTop="1" thickBot="1" x14ac:dyDescent="0.3">
      <c r="A53" s="107" t="s">
        <v>124</v>
      </c>
      <c r="B53" s="170"/>
      <c r="C53" s="96"/>
      <c r="D53" s="170"/>
      <c r="E53" s="96"/>
      <c r="F53" s="170"/>
      <c r="G53" s="96"/>
      <c r="H53" s="170"/>
      <c r="I53" s="96"/>
      <c r="J53" s="156">
        <f>IF(H53+F53+D53+B53=0,0,"Transfer error")</f>
        <v>0</v>
      </c>
      <c r="K53" s="147"/>
      <c r="L53" s="170"/>
    </row>
    <row r="54" spans="1:13" ht="14.25" customHeight="1" thickTop="1" thickBot="1" x14ac:dyDescent="0.3">
      <c r="A54" s="13"/>
      <c r="B54" s="246"/>
      <c r="C54" s="96"/>
      <c r="D54" s="246"/>
      <c r="E54" s="96"/>
      <c r="F54" s="155"/>
      <c r="G54" s="96"/>
      <c r="H54" s="246"/>
      <c r="I54" s="96"/>
      <c r="J54" s="248"/>
      <c r="K54" s="147"/>
      <c r="L54" s="246"/>
    </row>
    <row r="55" spans="1:13" ht="29.25" customHeight="1" thickTop="1" thickBot="1" x14ac:dyDescent="0.3">
      <c r="A55" s="65" t="s">
        <v>42</v>
      </c>
      <c r="B55" s="154">
        <f>+B51+B53</f>
        <v>278.8</v>
      </c>
      <c r="C55" s="96"/>
      <c r="D55" s="154">
        <f>+D51+D53</f>
        <v>-533.83000000000015</v>
      </c>
      <c r="E55" s="96"/>
      <c r="F55" s="154">
        <f>+F51+F53</f>
        <v>0</v>
      </c>
      <c r="G55" s="96"/>
      <c r="H55" s="154">
        <f>+H51+H53</f>
        <v>0</v>
      </c>
      <c r="I55" s="96"/>
      <c r="J55" s="154">
        <f>+J51+J53</f>
        <v>-255.03000000000014</v>
      </c>
      <c r="K55" s="147"/>
      <c r="L55" s="154">
        <f>+L51+L53</f>
        <v>6307</v>
      </c>
    </row>
    <row r="56" spans="1:13" ht="13.5" thickTop="1" x14ac:dyDescent="0.2">
      <c r="J56" s="60" t="str">
        <f>IF(B55+D55+H55-J55=0," ","error")</f>
        <v xml:space="preserve"> </v>
      </c>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3"/>
  <sheetViews>
    <sheetView tabSelected="1" zoomScale="75" zoomScaleNormal="75" zoomScaleSheetLayoutView="80" workbookViewId="0">
      <pane ySplit="2" topLeftCell="A32" activePane="bottomLeft" state="frozen"/>
      <selection activeCell="D45" sqref="D45"/>
      <selection pane="bottomLeft" activeCell="P51" sqref="P51"/>
    </sheetView>
  </sheetViews>
  <sheetFormatPr defaultColWidth="9.140625" defaultRowHeight="12.75" x14ac:dyDescent="0.2"/>
  <cols>
    <col min="1" max="1" width="28.85546875" style="2" customWidth="1"/>
    <col min="2" max="2" width="19" style="34" customWidth="1"/>
    <col min="3" max="3" width="3.85546875" style="2" customWidth="1"/>
    <col min="4" max="4" width="15.42578125" style="2" customWidth="1"/>
    <col min="5" max="5" width="1.5703125" style="2" customWidth="1"/>
    <col min="6" max="6" width="15.42578125" style="2" customWidth="1"/>
    <col min="7" max="7" width="1.42578125" style="2" customWidth="1"/>
    <col min="8" max="8" width="15.42578125" style="2" customWidth="1"/>
    <col min="9" max="9" width="1.5703125" style="2" customWidth="1"/>
    <col min="10" max="10" width="15.5703125" style="2" customWidth="1"/>
    <col min="11" max="11" width="1.5703125" style="2" customWidth="1"/>
    <col min="12" max="12" width="14.7109375" style="1" customWidth="1"/>
    <col min="13" max="13" width="1.5703125" style="2" customWidth="1"/>
    <col min="14" max="14" width="14.7109375" style="1" customWidth="1"/>
    <col min="15" max="15" width="1.5703125" style="2" customWidth="1"/>
    <col min="16" max="16" width="14.7109375" style="1" customWidth="1"/>
    <col min="17" max="16384" width="9.140625" style="2"/>
  </cols>
  <sheetData>
    <row r="1" spans="1:16" ht="27" customHeight="1" x14ac:dyDescent="0.3">
      <c r="B1" s="321" t="str">
        <f>'R&amp;P Accounts'!B2</f>
        <v>SKYE AND LOCHALSH ENVIRONMENT FORUM</v>
      </c>
      <c r="C1" s="321"/>
      <c r="D1" s="321"/>
      <c r="E1" s="321"/>
      <c r="F1" s="321"/>
      <c r="G1" s="321"/>
      <c r="H1" s="321"/>
      <c r="I1" s="321"/>
      <c r="J1" s="321"/>
      <c r="K1" s="321"/>
      <c r="L1" s="321"/>
      <c r="N1" s="321" t="str">
        <f>'R&amp;P Accounts'!L2</f>
        <v>SC040820</v>
      </c>
      <c r="O1" s="321"/>
      <c r="P1" s="321"/>
    </row>
    <row r="2" spans="1:16" s="50" customFormat="1" ht="26.25" customHeight="1" x14ac:dyDescent="0.2">
      <c r="A2" s="86" t="s">
        <v>123</v>
      </c>
      <c r="B2" s="47"/>
      <c r="C2" s="46"/>
      <c r="D2" s="46"/>
      <c r="E2" s="46"/>
      <c r="F2" s="302"/>
      <c r="G2" s="302"/>
      <c r="H2" s="302"/>
      <c r="I2" s="48"/>
      <c r="J2" s="48"/>
      <c r="K2" s="48"/>
      <c r="L2" s="49"/>
      <c r="M2" s="48"/>
      <c r="N2" s="49"/>
      <c r="O2" s="48"/>
      <c r="P2" s="49"/>
    </row>
    <row r="3" spans="1:16" ht="40.5" customHeight="1" x14ac:dyDescent="0.25">
      <c r="A3" s="54" t="s">
        <v>6</v>
      </c>
      <c r="B3" s="323" t="s">
        <v>5</v>
      </c>
      <c r="C3" s="323"/>
      <c r="D3" s="323"/>
      <c r="E3" s="20"/>
      <c r="F3" s="79" t="s">
        <v>2</v>
      </c>
      <c r="G3" s="17"/>
      <c r="H3" s="79" t="s">
        <v>3</v>
      </c>
      <c r="I3" s="89"/>
      <c r="J3" s="88" t="s">
        <v>79</v>
      </c>
      <c r="K3" s="89"/>
      <c r="L3" s="79" t="s">
        <v>81</v>
      </c>
      <c r="M3" s="89"/>
      <c r="N3" s="79" t="s">
        <v>75</v>
      </c>
      <c r="O3" s="89"/>
      <c r="P3" s="79" t="s">
        <v>76</v>
      </c>
    </row>
    <row r="4" spans="1:16" x14ac:dyDescent="0.2">
      <c r="B4" s="324"/>
      <c r="C4" s="324"/>
      <c r="D4" s="324"/>
      <c r="E4" s="75"/>
      <c r="F4" s="21" t="s">
        <v>4</v>
      </c>
      <c r="H4" s="21" t="s">
        <v>4</v>
      </c>
      <c r="I4" s="14"/>
      <c r="J4" s="21" t="s">
        <v>4</v>
      </c>
      <c r="K4" s="14"/>
      <c r="L4" s="21" t="s">
        <v>4</v>
      </c>
      <c r="M4" s="14"/>
      <c r="N4" s="21" t="s">
        <v>4</v>
      </c>
      <c r="O4" s="14"/>
      <c r="P4" s="21" t="s">
        <v>4</v>
      </c>
    </row>
    <row r="5" spans="1:16" ht="30" customHeight="1" x14ac:dyDescent="0.2">
      <c r="A5" s="308" t="s">
        <v>9</v>
      </c>
      <c r="B5" s="313" t="s">
        <v>40</v>
      </c>
      <c r="C5" s="313"/>
      <c r="D5" s="313"/>
      <c r="E5" s="27"/>
      <c r="F5" s="159">
        <v>458</v>
      </c>
      <c r="G5" s="160"/>
      <c r="H5" s="159">
        <v>6764</v>
      </c>
      <c r="I5" s="161"/>
      <c r="J5" s="159"/>
      <c r="K5" s="161"/>
      <c r="L5" s="159"/>
      <c r="M5" s="161"/>
      <c r="N5" s="162">
        <f>F5+H5+J5+L5</f>
        <v>7222</v>
      </c>
      <c r="O5" s="161"/>
      <c r="P5" s="159">
        <v>915</v>
      </c>
    </row>
    <row r="6" spans="1:16" ht="30" customHeight="1" x14ac:dyDescent="0.2">
      <c r="A6" s="309"/>
      <c r="B6" s="313" t="s">
        <v>41</v>
      </c>
      <c r="C6" s="313"/>
      <c r="D6" s="313"/>
      <c r="E6" s="27"/>
      <c r="F6" s="159">
        <f>'R&amp;P Accounts'!B55</f>
        <v>278.8</v>
      </c>
      <c r="G6" s="160"/>
      <c r="H6" s="159">
        <f>'R&amp;P Accounts'!D55</f>
        <v>-533.83000000000015</v>
      </c>
      <c r="I6" s="161"/>
      <c r="J6" s="159"/>
      <c r="K6" s="161"/>
      <c r="L6" s="159"/>
      <c r="M6" s="161"/>
      <c r="N6" s="162">
        <f>F6+H6+J6+L6</f>
        <v>-255.03000000000014</v>
      </c>
      <c r="O6" s="161"/>
      <c r="P6" s="159">
        <v>6307</v>
      </c>
    </row>
    <row r="7" spans="1:16" ht="26.25" customHeight="1" x14ac:dyDescent="0.2">
      <c r="A7" s="309"/>
      <c r="B7" s="303"/>
      <c r="C7" s="304"/>
      <c r="D7" s="305"/>
      <c r="E7" s="27"/>
      <c r="F7" s="163"/>
      <c r="G7" s="160"/>
      <c r="H7" s="163"/>
      <c r="I7" s="161"/>
      <c r="J7" s="163"/>
      <c r="K7" s="161"/>
      <c r="L7" s="163"/>
      <c r="M7" s="161"/>
      <c r="N7" s="162">
        <f>F7+H7+J7+L7</f>
        <v>0</v>
      </c>
      <c r="O7" s="161"/>
      <c r="P7" s="163"/>
    </row>
    <row r="8" spans="1:16" ht="26.25" customHeight="1" thickBot="1" x14ac:dyDescent="0.25">
      <c r="A8" s="309"/>
      <c r="B8" s="313"/>
      <c r="C8" s="313"/>
      <c r="D8" s="313"/>
      <c r="E8" s="27"/>
      <c r="F8" s="164"/>
      <c r="G8" s="160"/>
      <c r="H8" s="164"/>
      <c r="I8" s="161"/>
      <c r="J8" s="164"/>
      <c r="K8" s="161"/>
      <c r="L8" s="164"/>
      <c r="M8" s="161"/>
      <c r="N8" s="165">
        <f>F8+H8+J8+L8</f>
        <v>0</v>
      </c>
      <c r="O8" s="161"/>
      <c r="P8" s="164"/>
    </row>
    <row r="9" spans="1:16" ht="30" customHeight="1" thickTop="1" thickBot="1" x14ac:dyDescent="0.25">
      <c r="B9" s="311" t="s">
        <v>39</v>
      </c>
      <c r="C9" s="311"/>
      <c r="D9" s="311"/>
      <c r="E9" s="45"/>
      <c r="F9" s="166">
        <f>SUM(F5:F8)</f>
        <v>736.8</v>
      </c>
      <c r="G9" s="148"/>
      <c r="H9" s="166">
        <f>SUM(H5:H8)</f>
        <v>6230.17</v>
      </c>
      <c r="I9" s="111"/>
      <c r="J9" s="166">
        <f>SUM(J5:J8)</f>
        <v>0</v>
      </c>
      <c r="K9" s="111"/>
      <c r="L9" s="166">
        <f>SUM(L5:L8)</f>
        <v>0</v>
      </c>
      <c r="M9" s="322"/>
      <c r="N9" s="167">
        <f>F9+H9+J9+L9</f>
        <v>6966.97</v>
      </c>
      <c r="O9" s="322"/>
      <c r="P9" s="166">
        <f>SUM(P5:P8)</f>
        <v>7222</v>
      </c>
    </row>
    <row r="10" spans="1:16" ht="26.25" customHeight="1" thickTop="1" x14ac:dyDescent="0.2">
      <c r="B10" s="312" t="s">
        <v>77</v>
      </c>
      <c r="C10" s="312"/>
      <c r="D10" s="312"/>
      <c r="E10" s="26"/>
      <c r="F10" s="149">
        <f>F6-'R&amp;P Accounts'!B55</f>
        <v>0</v>
      </c>
      <c r="G10" s="111"/>
      <c r="H10" s="149">
        <f>H6-'R&amp;P Accounts'!D55</f>
        <v>0</v>
      </c>
      <c r="I10" s="111"/>
      <c r="J10" s="149">
        <f>J6-'R&amp;P Accounts'!F55</f>
        <v>0</v>
      </c>
      <c r="K10" s="111"/>
      <c r="L10" s="149">
        <f>L6-'R&amp;P Accounts'!H55</f>
        <v>0</v>
      </c>
      <c r="M10" s="322"/>
      <c r="N10" s="149">
        <f>N6-'R&amp;P Accounts'!J55</f>
        <v>0</v>
      </c>
      <c r="O10" s="322"/>
      <c r="P10" s="149">
        <f>P6-'R&amp;P Accounts'!L55</f>
        <v>0</v>
      </c>
    </row>
    <row r="11" spans="1:16" x14ac:dyDescent="0.2">
      <c r="B11" s="314"/>
      <c r="C11" s="314"/>
      <c r="D11" s="314"/>
      <c r="E11" s="23"/>
      <c r="G11" s="307"/>
      <c r="I11" s="318"/>
      <c r="J11" s="14"/>
      <c r="K11" s="14"/>
      <c r="L11" s="2"/>
      <c r="M11" s="318"/>
      <c r="N11" s="2"/>
      <c r="O11" s="318"/>
      <c r="P11" s="2"/>
    </row>
    <row r="12" spans="1:16" ht="30.75" customHeight="1" x14ac:dyDescent="0.25">
      <c r="B12" s="301" t="s">
        <v>20</v>
      </c>
      <c r="C12" s="301"/>
      <c r="D12" s="301"/>
      <c r="E12" s="24"/>
      <c r="G12" s="307"/>
      <c r="H12" s="6"/>
      <c r="I12" s="318"/>
      <c r="J12" s="294" t="s">
        <v>14</v>
      </c>
      <c r="K12" s="294"/>
      <c r="L12" s="294"/>
      <c r="M12" s="318"/>
      <c r="N12" s="6" t="s">
        <v>46</v>
      </c>
      <c r="O12" s="318"/>
      <c r="P12" s="6" t="s">
        <v>10</v>
      </c>
    </row>
    <row r="13" spans="1:16" s="68" customFormat="1" x14ac:dyDescent="0.2">
      <c r="B13" s="316"/>
      <c r="C13" s="316"/>
      <c r="D13" s="316"/>
      <c r="E13" s="69"/>
      <c r="F13" s="70"/>
      <c r="H13" s="70"/>
      <c r="I13" s="71"/>
      <c r="J13" s="71"/>
      <c r="K13" s="71"/>
      <c r="M13" s="71"/>
      <c r="N13" s="21" t="s">
        <v>4</v>
      </c>
      <c r="O13" s="14"/>
      <c r="P13" s="21" t="s">
        <v>4</v>
      </c>
    </row>
    <row r="14" spans="1:16" ht="20.100000000000001" customHeight="1" x14ac:dyDescent="0.2">
      <c r="A14" s="308" t="s">
        <v>43</v>
      </c>
      <c r="B14" s="306"/>
      <c r="C14" s="306"/>
      <c r="D14" s="306"/>
      <c r="E14" s="28"/>
      <c r="G14" s="307"/>
      <c r="I14" s="14"/>
      <c r="J14" s="282"/>
      <c r="K14" s="283"/>
      <c r="L14" s="284"/>
      <c r="M14" s="98"/>
      <c r="N14" s="150"/>
      <c r="O14" s="111"/>
      <c r="P14" s="150"/>
    </row>
    <row r="15" spans="1:16" ht="20.100000000000001" customHeight="1" x14ac:dyDescent="0.2">
      <c r="A15" s="309"/>
      <c r="B15" s="306"/>
      <c r="C15" s="306"/>
      <c r="D15" s="306"/>
      <c r="E15" s="28"/>
      <c r="G15" s="307"/>
      <c r="H15" s="6"/>
      <c r="I15" s="14"/>
      <c r="J15" s="282"/>
      <c r="K15" s="283"/>
      <c r="L15" s="284"/>
      <c r="M15" s="98"/>
      <c r="N15" s="150"/>
      <c r="O15" s="111"/>
      <c r="P15" s="150"/>
    </row>
    <row r="16" spans="1:16" ht="20.100000000000001" customHeight="1" x14ac:dyDescent="0.2">
      <c r="A16" s="309"/>
      <c r="B16" s="306"/>
      <c r="C16" s="306"/>
      <c r="D16" s="306"/>
      <c r="E16" s="28"/>
      <c r="F16" s="14"/>
      <c r="G16" s="14"/>
      <c r="H16" s="66"/>
      <c r="I16" s="14"/>
      <c r="J16" s="282"/>
      <c r="K16" s="283"/>
      <c r="L16" s="284"/>
      <c r="M16" s="98"/>
      <c r="N16" s="150"/>
      <c r="O16" s="111"/>
      <c r="P16" s="150"/>
    </row>
    <row r="17" spans="1:16" ht="20.100000000000001" customHeight="1" x14ac:dyDescent="0.2">
      <c r="A17" s="309"/>
      <c r="B17" s="306"/>
      <c r="C17" s="306"/>
      <c r="D17" s="306"/>
      <c r="E17" s="28"/>
      <c r="F17" s="14"/>
      <c r="G17" s="14"/>
      <c r="H17" s="66"/>
      <c r="I17" s="14"/>
      <c r="J17" s="282"/>
      <c r="K17" s="283"/>
      <c r="L17" s="284"/>
      <c r="M17" s="98"/>
      <c r="N17" s="150"/>
      <c r="O17" s="111"/>
      <c r="P17" s="150"/>
    </row>
    <row r="18" spans="1:16" ht="20.100000000000001" customHeight="1" thickBot="1" x14ac:dyDescent="0.25">
      <c r="A18" s="309"/>
      <c r="B18" s="306"/>
      <c r="C18" s="306"/>
      <c r="D18" s="306"/>
      <c r="E18" s="28"/>
      <c r="F18" s="14"/>
      <c r="G18" s="14"/>
      <c r="H18" s="66"/>
      <c r="I18" s="14"/>
      <c r="J18" s="282"/>
      <c r="K18" s="283"/>
      <c r="L18" s="284"/>
      <c r="M18" s="98"/>
      <c r="N18" s="151"/>
      <c r="O18" s="111"/>
      <c r="P18" s="151"/>
    </row>
    <row r="19" spans="1:16" ht="20.100000000000001" customHeight="1" thickBot="1" x14ac:dyDescent="0.25">
      <c r="A19" s="77"/>
      <c r="B19" s="78"/>
      <c r="C19" s="78"/>
      <c r="D19" s="78"/>
      <c r="E19" s="28"/>
      <c r="F19" s="14"/>
      <c r="G19" s="14"/>
      <c r="H19" s="66"/>
      <c r="I19" s="14"/>
      <c r="K19" s="14"/>
      <c r="L19" s="91" t="s">
        <v>83</v>
      </c>
      <c r="M19" s="98"/>
      <c r="N19" s="152">
        <f>SUM(N14:N18)</f>
        <v>0</v>
      </c>
      <c r="O19" s="111"/>
      <c r="P19" s="152">
        <f>SUM(P14:P18)</f>
        <v>0</v>
      </c>
    </row>
    <row r="20" spans="1:16" x14ac:dyDescent="0.2">
      <c r="B20" s="310"/>
      <c r="C20" s="310"/>
      <c r="D20" s="310"/>
      <c r="E20" s="22"/>
      <c r="G20" s="22"/>
      <c r="I20" s="14"/>
      <c r="J20" s="14"/>
      <c r="K20" s="14"/>
      <c r="L20" s="21"/>
      <c r="M20" s="14"/>
      <c r="N20" s="21"/>
      <c r="O20" s="14"/>
      <c r="P20" s="21"/>
    </row>
    <row r="21" spans="1:16" ht="27" customHeight="1" x14ac:dyDescent="0.25">
      <c r="B21" s="301" t="s">
        <v>20</v>
      </c>
      <c r="C21" s="301"/>
      <c r="D21" s="301"/>
      <c r="E21" s="25"/>
      <c r="G21" s="22"/>
      <c r="H21" s="294" t="s">
        <v>14</v>
      </c>
      <c r="I21" s="294"/>
      <c r="J21" s="294"/>
      <c r="K21" s="14"/>
      <c r="L21" s="6" t="s">
        <v>47</v>
      </c>
      <c r="M21" s="14"/>
      <c r="N21" s="6" t="s">
        <v>55</v>
      </c>
      <c r="O21" s="14"/>
      <c r="P21" s="6" t="s">
        <v>10</v>
      </c>
    </row>
    <row r="22" spans="1:16" s="68" customFormat="1" x14ac:dyDescent="0.2">
      <c r="B22" s="316"/>
      <c r="C22" s="316"/>
      <c r="D22" s="316"/>
      <c r="E22" s="69"/>
      <c r="I22" s="71"/>
      <c r="J22" s="70"/>
      <c r="K22" s="71"/>
      <c r="L22" s="21" t="s">
        <v>4</v>
      </c>
      <c r="M22" s="14"/>
      <c r="N22" s="21" t="s">
        <v>4</v>
      </c>
      <c r="O22" s="14"/>
      <c r="P22" s="21" t="s">
        <v>4</v>
      </c>
    </row>
    <row r="23" spans="1:16" ht="20.100000000000001" customHeight="1" x14ac:dyDescent="0.2">
      <c r="A23" s="308" t="s">
        <v>44</v>
      </c>
      <c r="B23" s="306" t="s">
        <v>135</v>
      </c>
      <c r="C23" s="306"/>
      <c r="D23" s="306"/>
      <c r="E23" s="28"/>
      <c r="G23" s="22"/>
      <c r="H23" s="295" t="s">
        <v>136</v>
      </c>
      <c r="I23" s="296"/>
      <c r="J23" s="297"/>
      <c r="K23" s="98"/>
      <c r="L23" s="150">
        <v>12050</v>
      </c>
      <c r="M23" s="111"/>
      <c r="N23" s="150">
        <f>12050*0.8</f>
        <v>9640</v>
      </c>
      <c r="O23" s="111"/>
      <c r="P23" s="150">
        <v>12050</v>
      </c>
    </row>
    <row r="24" spans="1:16" ht="20.100000000000001" customHeight="1" x14ac:dyDescent="0.2">
      <c r="A24" s="309"/>
      <c r="B24" s="306" t="s">
        <v>137</v>
      </c>
      <c r="C24" s="306"/>
      <c r="D24" s="306"/>
      <c r="E24" s="28"/>
      <c r="G24" s="22"/>
      <c r="H24" s="295" t="s">
        <v>136</v>
      </c>
      <c r="I24" s="296"/>
      <c r="J24" s="297"/>
      <c r="K24" s="98"/>
      <c r="L24" s="150">
        <v>986</v>
      </c>
      <c r="M24" s="111"/>
      <c r="N24" s="150">
        <f>986*0.8</f>
        <v>788.80000000000007</v>
      </c>
      <c r="O24" s="111"/>
      <c r="P24" s="150">
        <v>986</v>
      </c>
    </row>
    <row r="25" spans="1:16" ht="20.100000000000001" customHeight="1" x14ac:dyDescent="0.2">
      <c r="A25" s="309"/>
      <c r="B25" s="306" t="s">
        <v>138</v>
      </c>
      <c r="C25" s="306"/>
      <c r="D25" s="306"/>
      <c r="E25" s="28"/>
      <c r="G25" s="22"/>
      <c r="H25" s="295" t="s">
        <v>136</v>
      </c>
      <c r="I25" s="296"/>
      <c r="J25" s="297"/>
      <c r="K25" s="98"/>
      <c r="L25" s="150">
        <v>50</v>
      </c>
      <c r="M25" s="111"/>
      <c r="N25" s="150">
        <v>50</v>
      </c>
      <c r="O25" s="111"/>
      <c r="P25" s="150">
        <v>0</v>
      </c>
    </row>
    <row r="26" spans="1:16" ht="20.100000000000001" customHeight="1" x14ac:dyDescent="0.2">
      <c r="A26" s="309"/>
      <c r="B26" s="306" t="s">
        <v>139</v>
      </c>
      <c r="C26" s="306"/>
      <c r="D26" s="306"/>
      <c r="E26" s="28"/>
      <c r="G26" s="22"/>
      <c r="H26" s="295" t="s">
        <v>136</v>
      </c>
      <c r="I26" s="296"/>
      <c r="J26" s="297"/>
      <c r="K26" s="98"/>
      <c r="L26" s="150">
        <f>405.97+370.22</f>
        <v>776.19</v>
      </c>
      <c r="M26" s="111"/>
      <c r="N26" s="150">
        <v>776</v>
      </c>
      <c r="O26" s="111"/>
      <c r="P26" s="150">
        <v>0</v>
      </c>
    </row>
    <row r="27" spans="1:16" ht="20.100000000000001" customHeight="1" x14ac:dyDescent="0.2">
      <c r="A27" s="309"/>
      <c r="B27" s="306" t="s">
        <v>140</v>
      </c>
      <c r="C27" s="306"/>
      <c r="D27" s="306"/>
      <c r="E27" s="28"/>
      <c r="G27" s="22"/>
      <c r="H27" s="295" t="s">
        <v>136</v>
      </c>
      <c r="I27" s="296"/>
      <c r="J27" s="297"/>
      <c r="K27" s="98"/>
      <c r="L27" s="150">
        <v>79.989999999999995</v>
      </c>
      <c r="M27" s="111"/>
      <c r="N27" s="150">
        <v>80</v>
      </c>
      <c r="O27" s="111"/>
      <c r="P27" s="150">
        <v>0</v>
      </c>
    </row>
    <row r="28" spans="1:16" ht="20.100000000000001" customHeight="1" x14ac:dyDescent="0.2">
      <c r="A28" s="309"/>
      <c r="B28" s="306"/>
      <c r="C28" s="306"/>
      <c r="D28" s="306"/>
      <c r="E28" s="28"/>
      <c r="G28" s="22"/>
      <c r="H28" s="295"/>
      <c r="I28" s="296"/>
      <c r="J28" s="297"/>
      <c r="K28" s="98"/>
      <c r="L28" s="150"/>
      <c r="M28" s="111"/>
      <c r="N28" s="150"/>
      <c r="O28" s="111"/>
      <c r="P28" s="150"/>
    </row>
    <row r="29" spans="1:16" ht="20.100000000000001" customHeight="1" x14ac:dyDescent="0.2">
      <c r="A29" s="309"/>
      <c r="B29" s="306"/>
      <c r="C29" s="306"/>
      <c r="D29" s="306"/>
      <c r="E29" s="28"/>
      <c r="G29" s="22"/>
      <c r="H29" s="295"/>
      <c r="I29" s="296"/>
      <c r="J29" s="297"/>
      <c r="K29" s="98"/>
      <c r="L29" s="150"/>
      <c r="M29" s="111"/>
      <c r="N29" s="150"/>
      <c r="O29" s="111"/>
      <c r="P29" s="150"/>
    </row>
    <row r="30" spans="1:16" ht="20.100000000000001" customHeight="1" x14ac:dyDescent="0.2">
      <c r="A30" s="309"/>
      <c r="B30" s="306"/>
      <c r="C30" s="306"/>
      <c r="D30" s="306"/>
      <c r="E30" s="28"/>
      <c r="G30" s="22"/>
      <c r="H30" s="295"/>
      <c r="I30" s="296"/>
      <c r="J30" s="297"/>
      <c r="K30" s="98"/>
      <c r="L30" s="150"/>
      <c r="M30" s="111"/>
      <c r="N30" s="150"/>
      <c r="O30" s="111"/>
      <c r="P30" s="150"/>
    </row>
    <row r="31" spans="1:16" ht="20.100000000000001" customHeight="1" thickBot="1" x14ac:dyDescent="0.25">
      <c r="A31" s="309"/>
      <c r="B31" s="306"/>
      <c r="C31" s="306"/>
      <c r="D31" s="306"/>
      <c r="E31" s="28"/>
      <c r="G31" s="22"/>
      <c r="H31" s="295"/>
      <c r="I31" s="296"/>
      <c r="J31" s="297"/>
      <c r="K31" s="98"/>
      <c r="L31" s="151"/>
      <c r="M31" s="111"/>
      <c r="N31" s="151"/>
      <c r="O31" s="111"/>
      <c r="P31" s="151"/>
    </row>
    <row r="32" spans="1:16" ht="20.100000000000001" customHeight="1" thickBot="1" x14ac:dyDescent="0.25">
      <c r="A32" s="77"/>
      <c r="B32" s="78"/>
      <c r="C32" s="78"/>
      <c r="D32" s="78"/>
      <c r="E32" s="28"/>
      <c r="G32" s="22"/>
      <c r="I32" s="14"/>
      <c r="J32" s="88" t="s">
        <v>84</v>
      </c>
      <c r="K32" s="14"/>
      <c r="L32" s="152">
        <f>SUM(L23:L31)</f>
        <v>13942.18</v>
      </c>
      <c r="M32" s="111"/>
      <c r="N32" s="152">
        <f>SUM(N23:N31)</f>
        <v>11334.8</v>
      </c>
      <c r="O32" s="111"/>
      <c r="P32" s="152">
        <f>SUM(P23:P31)</f>
        <v>13036</v>
      </c>
    </row>
    <row r="33" spans="1:16" ht="10.5" customHeight="1" x14ac:dyDescent="0.2">
      <c r="B33" s="314"/>
      <c r="C33" s="314"/>
      <c r="D33" s="314"/>
      <c r="E33" s="317"/>
      <c r="G33" s="317"/>
      <c r="H33" s="19"/>
      <c r="I33" s="318"/>
      <c r="J33" s="14"/>
      <c r="K33" s="14"/>
      <c r="L33" s="73"/>
      <c r="M33" s="318"/>
      <c r="N33" s="73"/>
      <c r="O33" s="315"/>
      <c r="P33" s="73"/>
    </row>
    <row r="34" spans="1:16" ht="19.5" customHeight="1" x14ac:dyDescent="0.25">
      <c r="B34" s="301" t="s">
        <v>20</v>
      </c>
      <c r="C34" s="301"/>
      <c r="D34" s="301"/>
      <c r="E34" s="317"/>
      <c r="G34" s="317"/>
      <c r="H34" s="19"/>
      <c r="I34" s="318"/>
      <c r="J34" s="294" t="s">
        <v>15</v>
      </c>
      <c r="K34" s="294"/>
      <c r="L34" s="294"/>
      <c r="M34" s="318"/>
      <c r="N34" s="10" t="s">
        <v>56</v>
      </c>
      <c r="O34" s="315"/>
      <c r="P34" s="6" t="s">
        <v>10</v>
      </c>
    </row>
    <row r="35" spans="1:16" s="68" customFormat="1" x14ac:dyDescent="0.2">
      <c r="B35" s="316"/>
      <c r="C35" s="316"/>
      <c r="D35" s="316"/>
      <c r="E35" s="69"/>
      <c r="F35" s="2"/>
      <c r="H35" s="70"/>
      <c r="I35" s="71"/>
      <c r="J35" s="71"/>
      <c r="K35" s="71"/>
      <c r="M35" s="71"/>
      <c r="N35" s="21" t="s">
        <v>4</v>
      </c>
      <c r="O35" s="14"/>
      <c r="P35" s="21" t="s">
        <v>4</v>
      </c>
    </row>
    <row r="36" spans="1:16" ht="20.100000000000001" customHeight="1" x14ac:dyDescent="0.2">
      <c r="A36" s="308" t="s">
        <v>45</v>
      </c>
      <c r="B36" s="306"/>
      <c r="C36" s="306"/>
      <c r="D36" s="306"/>
      <c r="E36" s="28"/>
      <c r="G36" s="22"/>
      <c r="H36" s="19"/>
      <c r="I36" s="14"/>
      <c r="J36" s="298"/>
      <c r="K36" s="299"/>
      <c r="L36" s="300"/>
      <c r="M36" s="14"/>
      <c r="N36" s="137"/>
      <c r="O36" s="147"/>
      <c r="P36" s="137"/>
    </row>
    <row r="37" spans="1:16" ht="20.100000000000001" customHeight="1" x14ac:dyDescent="0.2">
      <c r="A37" s="309"/>
      <c r="B37" s="306"/>
      <c r="C37" s="306"/>
      <c r="D37" s="306"/>
      <c r="E37" s="28"/>
      <c r="G37" s="22"/>
      <c r="H37" s="19"/>
      <c r="I37" s="14"/>
      <c r="J37" s="298"/>
      <c r="K37" s="299"/>
      <c r="L37" s="300"/>
      <c r="M37" s="14"/>
      <c r="N37" s="137"/>
      <c r="O37" s="147"/>
      <c r="P37" s="137"/>
    </row>
    <row r="38" spans="1:16" ht="20.100000000000001" customHeight="1" x14ac:dyDescent="0.2">
      <c r="A38" s="309"/>
      <c r="B38" s="306"/>
      <c r="C38" s="306"/>
      <c r="D38" s="306"/>
      <c r="E38" s="28"/>
      <c r="G38" s="22"/>
      <c r="H38" s="19"/>
      <c r="I38" s="14"/>
      <c r="J38" s="298"/>
      <c r="K38" s="299"/>
      <c r="L38" s="300"/>
      <c r="M38" s="14"/>
      <c r="N38" s="137"/>
      <c r="O38" s="147"/>
      <c r="P38" s="137"/>
    </row>
    <row r="39" spans="1:16" ht="20.100000000000001" customHeight="1" x14ac:dyDescent="0.2">
      <c r="A39" s="309"/>
      <c r="B39" s="306"/>
      <c r="C39" s="306"/>
      <c r="D39" s="306"/>
      <c r="E39" s="28"/>
      <c r="G39" s="22"/>
      <c r="H39" s="19"/>
      <c r="I39" s="14"/>
      <c r="J39" s="298"/>
      <c r="K39" s="299"/>
      <c r="L39" s="300"/>
      <c r="M39" s="14"/>
      <c r="N39" s="137"/>
      <c r="O39" s="147"/>
      <c r="P39" s="137"/>
    </row>
    <row r="40" spans="1:16" ht="20.100000000000001" customHeight="1" thickBot="1" x14ac:dyDescent="0.25">
      <c r="A40" s="309"/>
      <c r="B40" s="306"/>
      <c r="C40" s="306"/>
      <c r="D40" s="306"/>
      <c r="E40" s="28"/>
      <c r="G40" s="22"/>
      <c r="H40" s="19"/>
      <c r="I40" s="14"/>
      <c r="J40" s="298"/>
      <c r="K40" s="299"/>
      <c r="L40" s="300"/>
      <c r="M40" s="14"/>
      <c r="N40" s="240"/>
      <c r="O40" s="147"/>
      <c r="P40" s="240"/>
    </row>
    <row r="41" spans="1:16" ht="20.100000000000001" customHeight="1" thickBot="1" x14ac:dyDescent="0.25">
      <c r="A41" s="77"/>
      <c r="B41" s="78"/>
      <c r="C41" s="78"/>
      <c r="D41" s="78"/>
      <c r="E41" s="28"/>
      <c r="G41" s="22"/>
      <c r="H41" s="19"/>
      <c r="I41" s="14"/>
      <c r="K41" s="14"/>
      <c r="L41" s="88" t="s">
        <v>84</v>
      </c>
      <c r="M41" s="14"/>
      <c r="N41" s="241">
        <f>SUM(N36:N40)</f>
        <v>0</v>
      </c>
      <c r="O41" s="147"/>
      <c r="P41" s="241">
        <f>SUM(P36:P40)</f>
        <v>0</v>
      </c>
    </row>
    <row r="42" spans="1:16" x14ac:dyDescent="0.2">
      <c r="A42" s="18"/>
      <c r="B42" s="42"/>
      <c r="C42" s="14"/>
      <c r="D42" s="14"/>
      <c r="E42" s="14"/>
      <c r="F42" s="14"/>
      <c r="G42" s="14"/>
      <c r="H42" s="14"/>
      <c r="I42" s="14"/>
      <c r="J42" s="14"/>
      <c r="K42" s="14"/>
      <c r="M42" s="14"/>
      <c r="O42" s="14"/>
    </row>
    <row r="43" spans="1:16" ht="24" x14ac:dyDescent="0.25">
      <c r="B43" s="301" t="s">
        <v>20</v>
      </c>
      <c r="C43" s="301"/>
      <c r="D43" s="301"/>
      <c r="E43" s="14"/>
      <c r="G43" s="14"/>
      <c r="H43" s="14"/>
      <c r="I43" s="14"/>
      <c r="J43" s="294" t="s">
        <v>15</v>
      </c>
      <c r="K43" s="294"/>
      <c r="L43" s="294"/>
      <c r="M43" s="14"/>
      <c r="N43" s="19" t="s">
        <v>57</v>
      </c>
      <c r="O43" s="14"/>
      <c r="P43" s="6" t="s">
        <v>10</v>
      </c>
    </row>
    <row r="44" spans="1:16" s="68" customFormat="1" x14ac:dyDescent="0.2">
      <c r="B44" s="316"/>
      <c r="C44" s="316"/>
      <c r="D44" s="316"/>
      <c r="E44" s="69"/>
      <c r="F44" s="70"/>
      <c r="H44" s="70"/>
      <c r="I44" s="71"/>
      <c r="J44" s="71"/>
      <c r="K44" s="71"/>
      <c r="L44" s="70"/>
      <c r="M44" s="71"/>
      <c r="N44" s="21" t="s">
        <v>4</v>
      </c>
      <c r="O44" s="14"/>
      <c r="P44" s="21" t="s">
        <v>4</v>
      </c>
    </row>
    <row r="45" spans="1:16" ht="20.100000000000001" customHeight="1" x14ac:dyDescent="0.2">
      <c r="A45" s="308" t="s">
        <v>70</v>
      </c>
      <c r="B45" s="306"/>
      <c r="C45" s="306"/>
      <c r="D45" s="306"/>
      <c r="E45" s="28"/>
      <c r="G45" s="22"/>
      <c r="H45" s="14"/>
      <c r="I45" s="14"/>
      <c r="J45" s="298"/>
      <c r="K45" s="299"/>
      <c r="L45" s="300"/>
      <c r="M45" s="14"/>
      <c r="N45" s="112"/>
      <c r="O45" s="111"/>
      <c r="P45" s="112"/>
    </row>
    <row r="46" spans="1:16" ht="20.100000000000001" customHeight="1" x14ac:dyDescent="0.2">
      <c r="A46" s="309"/>
      <c r="B46" s="306"/>
      <c r="C46" s="306"/>
      <c r="D46" s="306"/>
      <c r="E46" s="28"/>
      <c r="G46" s="22"/>
      <c r="H46" s="14"/>
      <c r="I46" s="14"/>
      <c r="J46" s="298"/>
      <c r="K46" s="299"/>
      <c r="L46" s="300"/>
      <c r="M46" s="14"/>
      <c r="N46" s="112"/>
      <c r="O46" s="111"/>
      <c r="P46" s="112"/>
    </row>
    <row r="47" spans="1:16" ht="20.100000000000001" customHeight="1" thickBot="1" x14ac:dyDescent="0.25">
      <c r="A47" s="309"/>
      <c r="B47" s="306"/>
      <c r="C47" s="306"/>
      <c r="D47" s="306"/>
      <c r="E47" s="28"/>
      <c r="G47" s="22"/>
      <c r="H47" s="14"/>
      <c r="I47" s="14"/>
      <c r="J47" s="298"/>
      <c r="K47" s="299"/>
      <c r="L47" s="300"/>
      <c r="M47" s="14"/>
      <c r="N47" s="153"/>
      <c r="O47" s="111"/>
      <c r="P47" s="153"/>
    </row>
    <row r="48" spans="1:16" ht="20.100000000000001" customHeight="1" thickBot="1" x14ac:dyDescent="0.25">
      <c r="A48" s="77"/>
      <c r="B48" s="78"/>
      <c r="C48" s="78"/>
      <c r="D48" s="78"/>
      <c r="E48" s="28"/>
      <c r="G48" s="22"/>
      <c r="H48" s="14"/>
      <c r="I48" s="14"/>
      <c r="K48" s="14"/>
      <c r="L48" s="88" t="s">
        <v>84</v>
      </c>
      <c r="M48" s="14"/>
      <c r="N48" s="152">
        <f>SUM(N45:N47)</f>
        <v>0</v>
      </c>
      <c r="O48" s="111"/>
      <c r="P48" s="152">
        <f>SUM(P45:P47)</f>
        <v>0</v>
      </c>
    </row>
    <row r="49" spans="1:16" x14ac:dyDescent="0.2">
      <c r="A49" s="18"/>
      <c r="B49" s="42"/>
      <c r="C49" s="14"/>
      <c r="D49" s="14"/>
      <c r="E49" s="14"/>
      <c r="F49" s="14"/>
      <c r="G49" s="14"/>
      <c r="H49" s="14"/>
      <c r="I49" s="14"/>
      <c r="J49" s="14"/>
      <c r="K49" s="14"/>
      <c r="M49" s="14"/>
      <c r="O49" s="14"/>
    </row>
    <row r="50" spans="1:16" ht="40.5" customHeight="1" x14ac:dyDescent="0.25">
      <c r="A50" s="80" t="s">
        <v>78</v>
      </c>
      <c r="B50" s="319" t="s">
        <v>16</v>
      </c>
      <c r="C50" s="319"/>
      <c r="D50" s="319"/>
      <c r="E50" s="319"/>
      <c r="F50" s="319"/>
      <c r="G50" s="81"/>
      <c r="H50" s="320" t="s">
        <v>17</v>
      </c>
      <c r="I50" s="320"/>
      <c r="J50" s="320"/>
      <c r="K50" s="320"/>
      <c r="L50" s="320"/>
      <c r="M50" s="82"/>
      <c r="N50" s="82"/>
      <c r="O50" s="83"/>
      <c r="P50" s="84" t="s">
        <v>18</v>
      </c>
    </row>
    <row r="51" spans="1:16" ht="33.75" customHeight="1" x14ac:dyDescent="0.2">
      <c r="A51" s="55"/>
      <c r="B51" s="285"/>
      <c r="C51" s="286"/>
      <c r="D51" s="286"/>
      <c r="E51" s="286"/>
      <c r="F51" s="287"/>
      <c r="G51" s="72"/>
      <c r="H51" s="408" t="s">
        <v>172</v>
      </c>
      <c r="I51" s="409"/>
      <c r="J51" s="409"/>
      <c r="K51" s="409"/>
      <c r="L51" s="409"/>
      <c r="M51" s="409"/>
      <c r="N51" s="410"/>
      <c r="P51" s="411" t="s">
        <v>173</v>
      </c>
    </row>
    <row r="52" spans="1:16" ht="33.75" customHeight="1" x14ac:dyDescent="0.2">
      <c r="A52" s="55"/>
      <c r="B52" s="288"/>
      <c r="C52" s="289"/>
      <c r="D52" s="289"/>
      <c r="E52" s="289"/>
      <c r="F52" s="290"/>
      <c r="G52" s="72"/>
      <c r="H52" s="291"/>
      <c r="I52" s="292"/>
      <c r="J52" s="292"/>
      <c r="K52" s="292"/>
      <c r="L52" s="292"/>
      <c r="M52" s="292"/>
      <c r="N52" s="293"/>
      <c r="P52" s="85"/>
    </row>
    <row r="53" spans="1:16" ht="14.25" x14ac:dyDescent="0.2">
      <c r="F53" s="72"/>
      <c r="G53" s="72"/>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8"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7"/>
  <sheetViews>
    <sheetView topLeftCell="A34" zoomScale="85" zoomScaleNormal="85" zoomScaleSheetLayoutView="80" workbookViewId="0">
      <selection activeCell="B61" sqref="B61"/>
    </sheetView>
  </sheetViews>
  <sheetFormatPr defaultColWidth="9.140625" defaultRowHeight="12.75" x14ac:dyDescent="0.2"/>
  <cols>
    <col min="1" max="1" width="31.7109375" style="2" customWidth="1"/>
    <col min="2" max="2" width="15.42578125" style="34" customWidth="1"/>
    <col min="3" max="3" width="1.7109375" style="2" customWidth="1"/>
    <col min="4" max="4" width="15.42578125" style="2" customWidth="1"/>
    <col min="5" max="5" width="1.5703125" style="2" customWidth="1"/>
    <col min="6" max="6" width="15.42578125" style="2" customWidth="1"/>
    <col min="7" max="7" width="1.42578125" style="2" customWidth="1"/>
    <col min="8" max="8" width="15.42578125" style="2" customWidth="1"/>
    <col min="9" max="9" width="1.5703125" style="2" customWidth="1"/>
    <col min="10" max="11" width="14.7109375" style="1" customWidth="1"/>
    <col min="12" max="16384" width="9.140625" style="2"/>
  </cols>
  <sheetData>
    <row r="1" spans="1:12" ht="27.75" customHeight="1" x14ac:dyDescent="0.3">
      <c r="B1" s="321" t="str">
        <f>'R&amp;P Accounts'!B2</f>
        <v>SKYE AND LOCHALSH ENVIRONMENT FORUM</v>
      </c>
      <c r="C1" s="321"/>
      <c r="D1" s="321"/>
      <c r="E1" s="321"/>
      <c r="F1" s="321"/>
      <c r="G1" s="321"/>
      <c r="H1" s="321"/>
      <c r="I1" s="321"/>
      <c r="J1" s="321"/>
      <c r="K1" s="345" t="str">
        <f>'R&amp;P Accounts'!L2</f>
        <v>SC040820</v>
      </c>
      <c r="L1" s="345"/>
    </row>
    <row r="2" spans="1:12" ht="10.5" customHeight="1" x14ac:dyDescent="0.2">
      <c r="A2" s="347"/>
      <c r="B2" s="347"/>
      <c r="C2" s="347"/>
      <c r="D2" s="347"/>
      <c r="E2" s="347"/>
      <c r="F2" s="347"/>
      <c r="G2" s="347"/>
      <c r="H2" s="347"/>
      <c r="I2" s="347"/>
      <c r="J2" s="347"/>
      <c r="K2" s="347"/>
    </row>
    <row r="3" spans="1:12" s="50" customFormat="1" ht="26.25" customHeight="1" x14ac:dyDescent="0.2">
      <c r="A3" s="46" t="s">
        <v>110</v>
      </c>
      <c r="B3" s="47"/>
      <c r="C3" s="46"/>
      <c r="D3" s="46"/>
      <c r="E3" s="46"/>
      <c r="F3" s="46"/>
      <c r="G3" s="346"/>
      <c r="H3" s="346"/>
      <c r="I3" s="346"/>
      <c r="J3" s="346"/>
      <c r="K3" s="87"/>
    </row>
    <row r="4" spans="1:12" ht="15" customHeight="1" x14ac:dyDescent="0.2">
      <c r="A4" s="347"/>
      <c r="B4" s="347"/>
      <c r="C4" s="347"/>
      <c r="D4" s="347"/>
      <c r="E4" s="347"/>
      <c r="F4" s="347"/>
      <c r="G4" s="347"/>
      <c r="H4" s="347"/>
      <c r="I4" s="347"/>
      <c r="J4" s="347"/>
      <c r="K4" s="347"/>
    </row>
    <row r="5" spans="1:12" ht="20.100000000000001" customHeight="1" x14ac:dyDescent="0.2">
      <c r="A5" s="343" t="s">
        <v>112</v>
      </c>
      <c r="B5" s="348" t="s">
        <v>141</v>
      </c>
      <c r="C5" s="349"/>
      <c r="D5" s="349"/>
      <c r="E5" s="349"/>
      <c r="F5" s="349"/>
      <c r="G5" s="349"/>
      <c r="H5" s="349"/>
      <c r="I5" s="349"/>
      <c r="J5" s="349"/>
      <c r="K5" s="350"/>
    </row>
    <row r="6" spans="1:12" ht="20.100000000000001" customHeight="1" x14ac:dyDescent="0.2">
      <c r="A6" s="344"/>
      <c r="B6" s="351"/>
      <c r="C6" s="352"/>
      <c r="D6" s="352"/>
      <c r="E6" s="352"/>
      <c r="F6" s="352"/>
      <c r="G6" s="352"/>
      <c r="H6" s="352"/>
      <c r="I6" s="352"/>
      <c r="J6" s="352"/>
      <c r="K6" s="353"/>
    </row>
    <row r="7" spans="1:12" ht="29.25" customHeight="1" x14ac:dyDescent="0.2">
      <c r="A7" s="344"/>
      <c r="B7" s="351"/>
      <c r="C7" s="352"/>
      <c r="D7" s="352"/>
      <c r="E7" s="352"/>
      <c r="F7" s="352"/>
      <c r="G7" s="352"/>
      <c r="H7" s="352"/>
      <c r="I7" s="352"/>
      <c r="J7" s="352"/>
      <c r="K7" s="353"/>
    </row>
    <row r="8" spans="1:12" ht="41.25" customHeight="1" x14ac:dyDescent="0.2">
      <c r="A8" s="344"/>
      <c r="B8" s="351"/>
      <c r="C8" s="352"/>
      <c r="D8" s="352"/>
      <c r="E8" s="352"/>
      <c r="F8" s="352"/>
      <c r="G8" s="352"/>
      <c r="H8" s="352"/>
      <c r="I8" s="352"/>
      <c r="J8" s="352"/>
      <c r="K8" s="353"/>
    </row>
    <row r="9" spans="1:12" ht="64.5" customHeight="1" x14ac:dyDescent="0.2">
      <c r="A9" s="344"/>
      <c r="B9" s="354"/>
      <c r="C9" s="355"/>
      <c r="D9" s="355"/>
      <c r="E9" s="355"/>
      <c r="F9" s="355"/>
      <c r="G9" s="355"/>
      <c r="H9" s="355"/>
      <c r="I9" s="355"/>
      <c r="J9" s="355"/>
      <c r="K9" s="356"/>
    </row>
    <row r="10" spans="1:12" x14ac:dyDescent="0.2">
      <c r="A10" s="333"/>
      <c r="B10" s="333"/>
      <c r="C10" s="333"/>
      <c r="D10" s="333"/>
      <c r="E10" s="333"/>
      <c r="F10" s="333"/>
      <c r="G10" s="333"/>
      <c r="H10" s="333"/>
      <c r="I10" s="333"/>
      <c r="J10" s="333"/>
      <c r="K10" s="333"/>
    </row>
    <row r="11" spans="1:12" ht="27" customHeight="1" x14ac:dyDescent="0.2">
      <c r="B11" s="357" t="s">
        <v>50</v>
      </c>
      <c r="C11" s="357"/>
      <c r="D11" s="357"/>
      <c r="E11" s="357"/>
      <c r="F11" s="357"/>
      <c r="G11" s="14"/>
      <c r="H11" s="19" t="s">
        <v>49</v>
      </c>
      <c r="I11" s="14"/>
      <c r="J11" s="21" t="s">
        <v>89</v>
      </c>
      <c r="K11" s="21" t="s">
        <v>48</v>
      </c>
    </row>
    <row r="12" spans="1:12" ht="20.100000000000001" customHeight="1" x14ac:dyDescent="0.25">
      <c r="A12" s="343" t="s">
        <v>59</v>
      </c>
      <c r="B12" s="325" t="s">
        <v>142</v>
      </c>
      <c r="C12" s="326"/>
      <c r="D12" s="326"/>
      <c r="E12" s="326"/>
      <c r="F12" s="327"/>
      <c r="G12" s="98"/>
      <c r="H12" s="212" t="s">
        <v>143</v>
      </c>
      <c r="I12" s="213"/>
      <c r="J12" s="214">
        <v>1</v>
      </c>
      <c r="K12" s="215">
        <v>700</v>
      </c>
    </row>
    <row r="13" spans="1:12" ht="20.100000000000001" customHeight="1" x14ac:dyDescent="0.25">
      <c r="A13" s="344"/>
      <c r="B13" s="325"/>
      <c r="C13" s="326"/>
      <c r="D13" s="326"/>
      <c r="E13" s="326"/>
      <c r="F13" s="327"/>
      <c r="G13" s="98"/>
      <c r="H13" s="212"/>
      <c r="I13" s="213"/>
      <c r="J13" s="214"/>
      <c r="K13" s="215"/>
    </row>
    <row r="14" spans="1:12" ht="20.100000000000001" customHeight="1" x14ac:dyDescent="0.25">
      <c r="A14" s="344"/>
      <c r="B14" s="325"/>
      <c r="C14" s="326"/>
      <c r="D14" s="326"/>
      <c r="E14" s="326"/>
      <c r="F14" s="327"/>
      <c r="G14" s="98"/>
      <c r="H14" s="212"/>
      <c r="I14" s="213"/>
      <c r="J14" s="214"/>
      <c r="K14" s="215"/>
    </row>
    <row r="15" spans="1:12" ht="20.100000000000001" customHeight="1" x14ac:dyDescent="0.25">
      <c r="A15" s="344"/>
      <c r="B15" s="325"/>
      <c r="C15" s="326"/>
      <c r="D15" s="326"/>
      <c r="E15" s="326"/>
      <c r="F15" s="327"/>
      <c r="G15" s="98"/>
      <c r="H15" s="212"/>
      <c r="I15" s="213"/>
      <c r="J15" s="214"/>
      <c r="K15" s="215"/>
    </row>
    <row r="16" spans="1:12" ht="20.100000000000001" customHeight="1" x14ac:dyDescent="0.25">
      <c r="A16" s="344"/>
      <c r="B16" s="334"/>
      <c r="C16" s="335"/>
      <c r="D16" s="335"/>
      <c r="E16" s="335"/>
      <c r="F16" s="336"/>
      <c r="G16" s="98"/>
      <c r="H16" s="212"/>
      <c r="I16" s="213"/>
      <c r="J16" s="214"/>
      <c r="K16" s="216"/>
    </row>
    <row r="17" spans="1:11" ht="20.25" customHeight="1" x14ac:dyDescent="0.25">
      <c r="A17" s="14"/>
      <c r="B17" s="359" t="s">
        <v>83</v>
      </c>
      <c r="C17" s="359"/>
      <c r="D17" s="359"/>
      <c r="E17" s="359"/>
      <c r="F17" s="359"/>
      <c r="G17" s="359"/>
      <c r="H17" s="359"/>
      <c r="I17" s="359"/>
      <c r="J17" s="359"/>
      <c r="K17" s="242">
        <f>SUM(K12:K16)</f>
        <v>700</v>
      </c>
    </row>
    <row r="18" spans="1:11" ht="15.75" customHeight="1" x14ac:dyDescent="0.2">
      <c r="A18" s="14"/>
      <c r="B18" s="14"/>
      <c r="C18" s="14"/>
      <c r="D18" s="14"/>
      <c r="E18" s="14"/>
      <c r="F18" s="14"/>
      <c r="G18" s="14"/>
      <c r="H18" s="14"/>
      <c r="I18" s="14"/>
      <c r="J18" s="14"/>
      <c r="K18" s="14"/>
    </row>
    <row r="19" spans="1:11" ht="20.100000000000001" customHeight="1" x14ac:dyDescent="0.2">
      <c r="A19" s="67" t="s">
        <v>60</v>
      </c>
      <c r="B19" s="337" t="s">
        <v>116</v>
      </c>
      <c r="C19" s="338"/>
      <c r="D19" s="338"/>
      <c r="E19" s="338"/>
      <c r="F19" s="338"/>
      <c r="G19" s="338"/>
      <c r="H19" s="338"/>
      <c r="I19" s="338"/>
      <c r="J19" s="339"/>
      <c r="K19" s="368" t="s">
        <v>144</v>
      </c>
    </row>
    <row r="20" spans="1:11" ht="17.25" customHeight="1" x14ac:dyDescent="0.2">
      <c r="A20" s="18"/>
      <c r="B20" s="340"/>
      <c r="C20" s="341"/>
      <c r="D20" s="341"/>
      <c r="E20" s="341"/>
      <c r="F20" s="341"/>
      <c r="G20" s="341"/>
      <c r="H20" s="341"/>
      <c r="I20" s="341"/>
      <c r="J20" s="342"/>
      <c r="K20" s="369"/>
    </row>
    <row r="21" spans="1:11" ht="12.75" customHeight="1" x14ac:dyDescent="0.2">
      <c r="A21" s="333"/>
      <c r="B21" s="333"/>
      <c r="C21" s="333"/>
      <c r="D21" s="333"/>
      <c r="E21" s="333"/>
      <c r="F21" s="333"/>
      <c r="G21" s="333"/>
      <c r="H21" s="333"/>
      <c r="I21" s="333"/>
      <c r="J21" s="333"/>
      <c r="K21" s="333"/>
    </row>
    <row r="22" spans="1:11" ht="27" customHeight="1" x14ac:dyDescent="0.2">
      <c r="B22" s="357" t="s">
        <v>51</v>
      </c>
      <c r="C22" s="357"/>
      <c r="D22" s="357"/>
      <c r="E22" s="357"/>
      <c r="F22" s="357"/>
      <c r="G22" s="357"/>
      <c r="H22" s="357"/>
      <c r="I22" s="357"/>
      <c r="J22" s="357"/>
      <c r="K22" s="21" t="s">
        <v>48</v>
      </c>
    </row>
    <row r="23" spans="1:11" ht="19.5" customHeight="1" x14ac:dyDescent="0.2">
      <c r="A23" s="343" t="s">
        <v>61</v>
      </c>
      <c r="B23" s="325"/>
      <c r="C23" s="326"/>
      <c r="D23" s="326"/>
      <c r="E23" s="326"/>
      <c r="F23" s="326"/>
      <c r="G23" s="326"/>
      <c r="H23" s="326"/>
      <c r="I23" s="326"/>
      <c r="J23" s="327"/>
      <c r="K23" s="99"/>
    </row>
    <row r="24" spans="1:11" ht="20.100000000000001" customHeight="1" x14ac:dyDescent="0.2">
      <c r="A24" s="344"/>
      <c r="B24" s="325"/>
      <c r="C24" s="326"/>
      <c r="D24" s="326"/>
      <c r="E24" s="326"/>
      <c r="F24" s="326"/>
      <c r="G24" s="326"/>
      <c r="H24" s="326"/>
      <c r="I24" s="326"/>
      <c r="J24" s="327"/>
      <c r="K24" s="99"/>
    </row>
    <row r="25" spans="1:11" ht="20.100000000000001" customHeight="1" x14ac:dyDescent="0.2">
      <c r="A25" s="344"/>
      <c r="B25" s="325"/>
      <c r="C25" s="326"/>
      <c r="D25" s="326"/>
      <c r="E25" s="326"/>
      <c r="F25" s="326"/>
      <c r="G25" s="326"/>
      <c r="H25" s="326"/>
      <c r="I25" s="326"/>
      <c r="J25" s="327"/>
      <c r="K25" s="99"/>
    </row>
    <row r="26" spans="1:11" ht="20.100000000000001" customHeight="1" x14ac:dyDescent="0.2">
      <c r="A26" s="344"/>
      <c r="B26" s="325"/>
      <c r="C26" s="326"/>
      <c r="D26" s="326"/>
      <c r="E26" s="326"/>
      <c r="F26" s="326"/>
      <c r="G26" s="326"/>
      <c r="H26" s="326"/>
      <c r="I26" s="326"/>
      <c r="J26" s="327"/>
      <c r="K26" s="99"/>
    </row>
    <row r="27" spans="1:11" ht="20.100000000000001" customHeight="1" x14ac:dyDescent="0.2">
      <c r="A27" s="344"/>
      <c r="B27" s="334"/>
      <c r="C27" s="335"/>
      <c r="D27" s="335"/>
      <c r="E27" s="335"/>
      <c r="F27" s="335"/>
      <c r="G27" s="335"/>
      <c r="H27" s="335"/>
      <c r="I27" s="335"/>
      <c r="J27" s="336"/>
      <c r="K27" s="99"/>
    </row>
    <row r="28" spans="1:11" x14ac:dyDescent="0.2">
      <c r="A28" s="333"/>
      <c r="B28" s="333"/>
      <c r="C28" s="333"/>
      <c r="D28" s="333"/>
      <c r="E28" s="333"/>
      <c r="F28" s="333"/>
      <c r="G28" s="333"/>
      <c r="H28" s="333"/>
      <c r="I28" s="333"/>
      <c r="J28" s="333"/>
      <c r="K28" s="333"/>
    </row>
    <row r="29" spans="1:11" ht="20.100000000000001" customHeight="1" x14ac:dyDescent="0.2">
      <c r="A29" s="67" t="s">
        <v>62</v>
      </c>
      <c r="B29" s="337" t="s">
        <v>117</v>
      </c>
      <c r="C29" s="338"/>
      <c r="D29" s="338"/>
      <c r="E29" s="338"/>
      <c r="F29" s="338"/>
      <c r="G29" s="338"/>
      <c r="H29" s="338"/>
      <c r="I29" s="338"/>
      <c r="J29" s="339"/>
      <c r="K29" s="331"/>
    </row>
    <row r="30" spans="1:11" ht="17.25" customHeight="1" x14ac:dyDescent="0.2">
      <c r="A30" s="18"/>
      <c r="B30" s="340"/>
      <c r="C30" s="341"/>
      <c r="D30" s="341"/>
      <c r="E30" s="341"/>
      <c r="F30" s="341"/>
      <c r="G30" s="341"/>
      <c r="H30" s="341"/>
      <c r="I30" s="341"/>
      <c r="J30" s="342"/>
      <c r="K30" s="332"/>
    </row>
    <row r="31" spans="1:11" ht="12.75" customHeight="1" x14ac:dyDescent="0.2">
      <c r="A31" s="333"/>
      <c r="B31" s="333"/>
      <c r="C31" s="333"/>
      <c r="D31" s="333"/>
      <c r="E31" s="333"/>
      <c r="F31" s="333"/>
      <c r="G31" s="333"/>
      <c r="H31" s="333"/>
      <c r="I31" s="333"/>
      <c r="J31" s="333"/>
      <c r="K31" s="333"/>
    </row>
    <row r="32" spans="1:11" ht="27" customHeight="1" x14ac:dyDescent="0.2">
      <c r="A32" s="347"/>
      <c r="B32" s="347"/>
      <c r="C32" s="347"/>
      <c r="D32" s="347"/>
      <c r="E32" s="347"/>
      <c r="F32" s="347"/>
      <c r="G32" s="347"/>
      <c r="H32" s="347"/>
      <c r="I32" s="14"/>
      <c r="J32" s="21" t="s">
        <v>82</v>
      </c>
      <c r="K32" s="21" t="s">
        <v>48</v>
      </c>
    </row>
    <row r="33" spans="1:11" ht="20.100000000000001" customHeight="1" x14ac:dyDescent="0.2">
      <c r="A33" s="343" t="s">
        <v>63</v>
      </c>
      <c r="B33" s="360" t="s">
        <v>164</v>
      </c>
      <c r="C33" s="361"/>
      <c r="D33" s="361"/>
      <c r="E33" s="361"/>
      <c r="F33" s="361"/>
      <c r="G33" s="361"/>
      <c r="H33" s="362"/>
      <c r="I33" s="98"/>
      <c r="J33" s="366">
        <v>3</v>
      </c>
      <c r="K33" s="366">
        <f>321+85+200</f>
        <v>606</v>
      </c>
    </row>
    <row r="34" spans="1:11" ht="20.100000000000001" customHeight="1" x14ac:dyDescent="0.2">
      <c r="A34" s="344"/>
      <c r="B34" s="363"/>
      <c r="C34" s="364"/>
      <c r="D34" s="364"/>
      <c r="E34" s="364"/>
      <c r="F34" s="364"/>
      <c r="G34" s="364"/>
      <c r="H34" s="365"/>
      <c r="I34" s="98"/>
      <c r="J34" s="367"/>
      <c r="K34" s="367"/>
    </row>
    <row r="35" spans="1:11" ht="20.100000000000001" customHeight="1" x14ac:dyDescent="0.2">
      <c r="A35" s="344"/>
      <c r="B35" s="325"/>
      <c r="C35" s="326"/>
      <c r="D35" s="326"/>
      <c r="E35" s="326"/>
      <c r="F35" s="326"/>
      <c r="G35" s="326"/>
      <c r="H35" s="327"/>
      <c r="I35" s="98"/>
      <c r="J35" s="99"/>
      <c r="K35" s="99"/>
    </row>
    <row r="36" spans="1:11" ht="20.100000000000001" customHeight="1" x14ac:dyDescent="0.2">
      <c r="A36" s="344"/>
      <c r="B36" s="325"/>
      <c r="C36" s="326"/>
      <c r="D36" s="326"/>
      <c r="E36" s="326"/>
      <c r="F36" s="326"/>
      <c r="G36" s="326"/>
      <c r="H36" s="327"/>
      <c r="I36" s="98"/>
      <c r="J36" s="99"/>
      <c r="K36" s="99"/>
    </row>
    <row r="37" spans="1:11" ht="20.100000000000001" customHeight="1" x14ac:dyDescent="0.2">
      <c r="A37" s="344"/>
      <c r="B37" s="334"/>
      <c r="C37" s="335"/>
      <c r="D37" s="335"/>
      <c r="E37" s="335"/>
      <c r="F37" s="335"/>
      <c r="G37" s="335"/>
      <c r="H37" s="336"/>
      <c r="I37" s="98"/>
      <c r="J37" s="99"/>
      <c r="K37" s="99"/>
    </row>
    <row r="38" spans="1:11" x14ac:dyDescent="0.2">
      <c r="A38" s="333"/>
      <c r="B38" s="333"/>
      <c r="C38" s="333"/>
      <c r="D38" s="333"/>
      <c r="E38" s="333"/>
      <c r="F38" s="333"/>
      <c r="G38" s="333"/>
      <c r="H38" s="333"/>
      <c r="I38" s="333"/>
      <c r="J38" s="333"/>
      <c r="K38" s="333"/>
    </row>
    <row r="39" spans="1:11" ht="36" x14ac:dyDescent="0.25">
      <c r="B39" s="358" t="s">
        <v>52</v>
      </c>
      <c r="C39" s="358"/>
      <c r="D39" s="358"/>
      <c r="E39" s="14"/>
      <c r="F39" s="358" t="s">
        <v>58</v>
      </c>
      <c r="G39" s="358"/>
      <c r="H39" s="358"/>
      <c r="I39" s="14"/>
      <c r="J39" s="21" t="s">
        <v>53</v>
      </c>
      <c r="K39" s="21" t="s">
        <v>54</v>
      </c>
    </row>
    <row r="40" spans="1:11" ht="29.45" customHeight="1" x14ac:dyDescent="0.2">
      <c r="A40" s="343" t="s">
        <v>64</v>
      </c>
      <c r="B40" s="382" t="s">
        <v>148</v>
      </c>
      <c r="C40" s="383"/>
      <c r="D40" s="384"/>
      <c r="E40" s="100"/>
      <c r="F40" s="328" t="s">
        <v>145</v>
      </c>
      <c r="G40" s="329"/>
      <c r="H40" s="330"/>
      <c r="I40" s="98"/>
      <c r="J40" s="99">
        <f>79.99+370.22</f>
        <v>450.21000000000004</v>
      </c>
      <c r="K40" s="99">
        <v>0</v>
      </c>
    </row>
    <row r="41" spans="1:11" ht="28.15" customHeight="1" x14ac:dyDescent="0.2">
      <c r="A41" s="344"/>
      <c r="B41" s="334" t="s">
        <v>146</v>
      </c>
      <c r="C41" s="335"/>
      <c r="D41" s="336"/>
      <c r="E41" s="100"/>
      <c r="F41" s="328" t="s">
        <v>145</v>
      </c>
      <c r="G41" s="329"/>
      <c r="H41" s="330"/>
      <c r="I41" s="98"/>
      <c r="J41" s="99">
        <f>29.95+49.99</f>
        <v>79.94</v>
      </c>
      <c r="K41" s="99">
        <v>0</v>
      </c>
    </row>
    <row r="42" spans="1:11" ht="31.9" customHeight="1" x14ac:dyDescent="0.2">
      <c r="A42" s="344"/>
      <c r="B42" s="325" t="s">
        <v>147</v>
      </c>
      <c r="C42" s="326"/>
      <c r="D42" s="327"/>
      <c r="E42" s="100"/>
      <c r="F42" s="328" t="s">
        <v>145</v>
      </c>
      <c r="G42" s="329"/>
      <c r="H42" s="330"/>
      <c r="I42" s="98"/>
      <c r="J42" s="99">
        <f>405.97</f>
        <v>405.97</v>
      </c>
      <c r="K42" s="99">
        <v>0</v>
      </c>
    </row>
    <row r="43" spans="1:11" ht="24" customHeight="1" x14ac:dyDescent="0.2">
      <c r="A43" s="344"/>
      <c r="B43" s="382" t="s">
        <v>147</v>
      </c>
      <c r="C43" s="383"/>
      <c r="D43" s="384"/>
      <c r="E43" s="100"/>
      <c r="F43" s="328" t="s">
        <v>161</v>
      </c>
      <c r="G43" s="329"/>
      <c r="H43" s="330"/>
      <c r="I43" s="98"/>
      <c r="J43" s="99">
        <v>50</v>
      </c>
      <c r="K43" s="99">
        <v>0</v>
      </c>
    </row>
    <row r="44" spans="1:11" ht="15" x14ac:dyDescent="0.2">
      <c r="A44" s="344"/>
      <c r="B44" s="325" t="s">
        <v>163</v>
      </c>
      <c r="C44" s="326"/>
      <c r="D44" s="327"/>
      <c r="E44" s="100"/>
      <c r="F44" s="328" t="s">
        <v>161</v>
      </c>
      <c r="G44" s="329"/>
      <c r="H44" s="330"/>
      <c r="I44" s="98"/>
      <c r="J44" s="99">
        <v>258</v>
      </c>
      <c r="K44" s="99">
        <v>0</v>
      </c>
    </row>
    <row r="45" spans="1:11" ht="15" x14ac:dyDescent="0.2">
      <c r="A45" s="344"/>
      <c r="B45" s="334"/>
      <c r="C45" s="335"/>
      <c r="D45" s="336"/>
      <c r="E45" s="100"/>
      <c r="F45" s="328"/>
      <c r="G45" s="329"/>
      <c r="H45" s="330"/>
      <c r="I45" s="98"/>
      <c r="J45" s="99"/>
      <c r="K45" s="99"/>
    </row>
    <row r="46" spans="1:11" x14ac:dyDescent="0.2">
      <c r="A46" s="380"/>
      <c r="B46" s="381"/>
      <c r="C46" s="381"/>
      <c r="D46" s="381"/>
      <c r="E46" s="381"/>
      <c r="F46" s="381"/>
      <c r="G46" s="381"/>
      <c r="H46" s="381"/>
      <c r="I46" s="381"/>
      <c r="J46" s="381"/>
      <c r="K46" s="381"/>
    </row>
    <row r="47" spans="1:11" ht="19.5" customHeight="1" x14ac:dyDescent="0.2">
      <c r="A47" s="370" t="s">
        <v>65</v>
      </c>
      <c r="B47" s="371"/>
      <c r="C47" s="372"/>
      <c r="D47" s="372"/>
      <c r="E47" s="372"/>
      <c r="F47" s="372"/>
      <c r="G47" s="372"/>
      <c r="H47" s="372"/>
      <c r="I47" s="372"/>
      <c r="J47" s="372"/>
      <c r="K47" s="373"/>
    </row>
    <row r="48" spans="1:11" ht="19.5" customHeight="1" x14ac:dyDescent="0.2">
      <c r="A48" s="370"/>
      <c r="B48" s="374"/>
      <c r="C48" s="375"/>
      <c r="D48" s="375"/>
      <c r="E48" s="375"/>
      <c r="F48" s="375"/>
      <c r="G48" s="375"/>
      <c r="H48" s="375"/>
      <c r="I48" s="375"/>
      <c r="J48" s="375"/>
      <c r="K48" s="376"/>
    </row>
    <row r="49" spans="1:11" ht="19.5" customHeight="1" x14ac:dyDescent="0.2">
      <c r="A49" s="370"/>
      <c r="B49" s="374"/>
      <c r="C49" s="375"/>
      <c r="D49" s="375"/>
      <c r="E49" s="375"/>
      <c r="F49" s="375"/>
      <c r="G49" s="375"/>
      <c r="H49" s="375"/>
      <c r="I49" s="375"/>
      <c r="J49" s="375"/>
      <c r="K49" s="376"/>
    </row>
    <row r="50" spans="1:11" ht="19.5" customHeight="1" x14ac:dyDescent="0.2">
      <c r="A50" s="370"/>
      <c r="B50" s="374"/>
      <c r="C50" s="375"/>
      <c r="D50" s="375"/>
      <c r="E50" s="375"/>
      <c r="F50" s="375"/>
      <c r="G50" s="375"/>
      <c r="H50" s="375"/>
      <c r="I50" s="375"/>
      <c r="J50" s="375"/>
      <c r="K50" s="376"/>
    </row>
    <row r="51" spans="1:11" ht="10.5" customHeight="1" x14ac:dyDescent="0.2">
      <c r="A51" s="370"/>
      <c r="B51" s="374"/>
      <c r="C51" s="375"/>
      <c r="D51" s="375"/>
      <c r="E51" s="375"/>
      <c r="F51" s="375"/>
      <c r="G51" s="375"/>
      <c r="H51" s="375"/>
      <c r="I51" s="375"/>
      <c r="J51" s="375"/>
      <c r="K51" s="376"/>
    </row>
    <row r="52" spans="1:11" ht="11.25" customHeight="1" x14ac:dyDescent="0.2">
      <c r="A52" s="370"/>
      <c r="B52" s="374"/>
      <c r="C52" s="375"/>
      <c r="D52" s="375"/>
      <c r="E52" s="375"/>
      <c r="F52" s="375"/>
      <c r="G52" s="375"/>
      <c r="H52" s="375"/>
      <c r="I52" s="375"/>
      <c r="J52" s="375"/>
      <c r="K52" s="376"/>
    </row>
    <row r="53" spans="1:11" ht="12.75" customHeight="1" x14ac:dyDescent="0.2">
      <c r="A53" s="370"/>
      <c r="B53" s="374"/>
      <c r="C53" s="375"/>
      <c r="D53" s="375"/>
      <c r="E53" s="375"/>
      <c r="F53" s="375"/>
      <c r="G53" s="375"/>
      <c r="H53" s="375"/>
      <c r="I53" s="375"/>
      <c r="J53" s="375"/>
      <c r="K53" s="376"/>
    </row>
    <row r="54" spans="1:11" ht="5.25" customHeight="1" x14ac:dyDescent="0.2">
      <c r="A54" s="370"/>
      <c r="B54" s="374"/>
      <c r="C54" s="375"/>
      <c r="D54" s="375"/>
      <c r="E54" s="375"/>
      <c r="F54" s="375"/>
      <c r="G54" s="375"/>
      <c r="H54" s="375"/>
      <c r="I54" s="375"/>
      <c r="J54" s="375"/>
      <c r="K54" s="376"/>
    </row>
    <row r="55" spans="1:11" ht="4.5" customHeight="1" x14ac:dyDescent="0.2">
      <c r="A55" s="370"/>
      <c r="B55" s="374"/>
      <c r="C55" s="375"/>
      <c r="D55" s="375"/>
      <c r="E55" s="375"/>
      <c r="F55" s="375"/>
      <c r="G55" s="375"/>
      <c r="H55" s="375"/>
      <c r="I55" s="375"/>
      <c r="J55" s="375"/>
      <c r="K55" s="376"/>
    </row>
    <row r="56" spans="1:11" ht="4.5" customHeight="1" x14ac:dyDescent="0.2">
      <c r="A56" s="370"/>
      <c r="B56" s="377"/>
      <c r="C56" s="378"/>
      <c r="D56" s="378"/>
      <c r="E56" s="378"/>
      <c r="F56" s="378"/>
      <c r="G56" s="378"/>
      <c r="H56" s="378"/>
      <c r="I56" s="378"/>
      <c r="J56" s="378"/>
      <c r="K56" s="379"/>
    </row>
    <row r="57" spans="1:11" x14ac:dyDescent="0.2">
      <c r="A57" s="1"/>
      <c r="B57" s="56"/>
      <c r="C57" s="1"/>
      <c r="D57" s="1"/>
      <c r="E57" s="1"/>
      <c r="F57" s="1"/>
      <c r="G57" s="1"/>
      <c r="H57" s="1"/>
      <c r="I57" s="1"/>
    </row>
  </sheetData>
  <mergeCells count="57">
    <mergeCell ref="F45:H45"/>
    <mergeCell ref="K19:K20"/>
    <mergeCell ref="A21:K21"/>
    <mergeCell ref="B22:J22"/>
    <mergeCell ref="A47:A56"/>
    <mergeCell ref="B47:K56"/>
    <mergeCell ref="A46:K46"/>
    <mergeCell ref="A40:A45"/>
    <mergeCell ref="B40:D40"/>
    <mergeCell ref="B41:D41"/>
    <mergeCell ref="B42:D42"/>
    <mergeCell ref="B43:D43"/>
    <mergeCell ref="B45:D45"/>
    <mergeCell ref="F41:H41"/>
    <mergeCell ref="F42:H42"/>
    <mergeCell ref="F43:H43"/>
    <mergeCell ref="B17:J17"/>
    <mergeCell ref="B19:J20"/>
    <mergeCell ref="B33:H34"/>
    <mergeCell ref="J33:J34"/>
    <mergeCell ref="K33:K34"/>
    <mergeCell ref="B39:D39"/>
    <mergeCell ref="F39:H39"/>
    <mergeCell ref="A38:K38"/>
    <mergeCell ref="A32:H32"/>
    <mergeCell ref="A31:K31"/>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 ref="B44:D44"/>
    <mergeCell ref="F44:H44"/>
    <mergeCell ref="K29:K30"/>
    <mergeCell ref="A28:K28"/>
    <mergeCell ref="B23:J23"/>
    <mergeCell ref="B24:J24"/>
    <mergeCell ref="B25:J25"/>
    <mergeCell ref="B26:J26"/>
    <mergeCell ref="B27:J27"/>
    <mergeCell ref="B29:J30"/>
    <mergeCell ref="A23:A27"/>
    <mergeCell ref="A33:A37"/>
    <mergeCell ref="F40:H40"/>
    <mergeCell ref="B35:H35"/>
    <mergeCell ref="B36:H36"/>
    <mergeCell ref="B37:H37"/>
  </mergeCells>
  <phoneticPr fontId="14" type="noConversion"/>
  <pageMargins left="0.35433070866141736" right="0.31496062992125984" top="0.47244094488188981" bottom="0.4" header="0.47244094488188981" footer="0.2"/>
  <pageSetup paperSize="9" scale="70"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1"/>
  <sheetViews>
    <sheetView topLeftCell="A42" zoomScale="80" workbookViewId="0">
      <selection activeCell="Q41" sqref="Q41"/>
    </sheetView>
  </sheetViews>
  <sheetFormatPr defaultColWidth="9.140625" defaultRowHeight="12.75" x14ac:dyDescent="0.2"/>
  <cols>
    <col min="1" max="1" width="49" style="2" customWidth="1"/>
    <col min="2" max="2" width="1.5703125" style="2" customWidth="1"/>
    <col min="3" max="3" width="15.42578125" style="34" customWidth="1"/>
    <col min="4" max="4" width="1.7109375" style="2" customWidth="1"/>
    <col min="5" max="5" width="15.42578125" style="2" customWidth="1"/>
    <col min="6" max="6" width="1.5703125" style="2" customWidth="1"/>
    <col min="7" max="7" width="15.42578125" style="2" customWidth="1"/>
    <col min="8" max="8" width="1.42578125" style="2" customWidth="1"/>
    <col min="9" max="9" width="15.42578125" style="2" customWidth="1"/>
    <col min="10" max="10" width="1.5703125" style="2" customWidth="1"/>
    <col min="11" max="11" width="14.7109375" style="1" customWidth="1"/>
    <col min="12" max="12" width="1.7109375" style="1" customWidth="1"/>
    <col min="13" max="13" width="14.7109375" style="2" customWidth="1"/>
    <col min="14" max="16384" width="9.140625" style="2"/>
  </cols>
  <sheetData>
    <row r="1" spans="1:14" ht="27.75" customHeight="1" x14ac:dyDescent="0.3">
      <c r="C1" s="321" t="str">
        <f>'R&amp;P Accounts'!B2</f>
        <v>SKYE AND LOCHALSH ENVIRONMENT FORUM</v>
      </c>
      <c r="D1" s="321"/>
      <c r="E1" s="321"/>
      <c r="F1" s="321"/>
      <c r="G1" s="321"/>
      <c r="H1" s="321"/>
      <c r="I1" s="321"/>
      <c r="J1" s="321"/>
      <c r="K1" s="321"/>
      <c r="M1" s="345" t="str">
        <f>'R&amp;P Accounts'!L2</f>
        <v>SC040820</v>
      </c>
      <c r="N1" s="345"/>
    </row>
    <row r="2" spans="1:14" ht="10.5" customHeight="1" x14ac:dyDescent="0.2">
      <c r="A2" s="115"/>
      <c r="B2" s="115"/>
      <c r="C2" s="115"/>
      <c r="D2" s="115"/>
      <c r="E2" s="115"/>
      <c r="F2" s="115"/>
      <c r="G2" s="115"/>
      <c r="H2" s="115"/>
      <c r="I2" s="115"/>
      <c r="J2" s="115"/>
      <c r="K2" s="115"/>
      <c r="L2" s="115"/>
    </row>
    <row r="3" spans="1:14" s="50" customFormat="1" ht="26.25" customHeight="1" x14ac:dyDescent="0.2">
      <c r="A3" s="46" t="s">
        <v>113</v>
      </c>
      <c r="B3" s="46"/>
      <c r="C3" s="47"/>
      <c r="D3" s="46"/>
      <c r="E3" s="46"/>
      <c r="F3" s="46"/>
      <c r="G3" s="46"/>
      <c r="H3" s="114"/>
      <c r="I3" s="114"/>
      <c r="J3" s="114"/>
      <c r="K3" s="114"/>
      <c r="L3" s="87"/>
      <c r="M3" s="205"/>
    </row>
    <row r="4" spans="1:14" ht="15" customHeight="1" x14ac:dyDescent="0.2">
      <c r="A4" s="347"/>
      <c r="B4" s="347"/>
      <c r="C4" s="347"/>
      <c r="D4" s="347"/>
      <c r="E4" s="347"/>
      <c r="F4" s="347"/>
      <c r="G4" s="347"/>
      <c r="H4" s="347"/>
      <c r="I4" s="347"/>
      <c r="J4" s="347"/>
      <c r="K4" s="347"/>
      <c r="L4" s="347"/>
    </row>
    <row r="5" spans="1:14" ht="20.100000000000001" customHeight="1" x14ac:dyDescent="0.2">
      <c r="A5" s="388" t="s">
        <v>130</v>
      </c>
      <c r="B5" s="388"/>
      <c r="C5" s="388"/>
      <c r="D5" s="388"/>
      <c r="E5" s="388"/>
      <c r="F5" s="388"/>
      <c r="G5" s="388"/>
      <c r="H5" s="388"/>
      <c r="I5" s="388"/>
      <c r="J5" s="388"/>
      <c r="K5" s="388"/>
      <c r="L5" s="388"/>
    </row>
    <row r="6" spans="1:14" ht="20.100000000000001" customHeight="1" x14ac:dyDescent="0.2">
      <c r="A6" s="67"/>
      <c r="B6" s="67"/>
      <c r="C6" s="67"/>
      <c r="D6" s="67"/>
      <c r="E6" s="67"/>
      <c r="F6" s="67"/>
      <c r="G6" s="67"/>
      <c r="H6" s="67"/>
      <c r="I6" s="67"/>
      <c r="J6" s="67"/>
      <c r="K6" s="67"/>
      <c r="L6" s="67"/>
    </row>
    <row r="7" spans="1:14" ht="20.100000000000001" customHeight="1" x14ac:dyDescent="0.2">
      <c r="A7" s="67" t="s">
        <v>121</v>
      </c>
      <c r="B7" s="67"/>
      <c r="C7" s="67"/>
      <c r="D7" s="67"/>
      <c r="E7" s="67"/>
      <c r="F7" s="67"/>
      <c r="G7" s="67"/>
      <c r="H7" s="67"/>
      <c r="I7" s="67"/>
      <c r="J7" s="67"/>
      <c r="K7" s="67"/>
      <c r="L7" s="67"/>
      <c r="M7" s="67"/>
    </row>
    <row r="8" spans="1:14" ht="40.5" customHeight="1" x14ac:dyDescent="0.2">
      <c r="A8" s="1"/>
      <c r="B8" s="1"/>
      <c r="C8" s="79" t="s">
        <v>2</v>
      </c>
      <c r="D8" s="17"/>
      <c r="E8" s="79" t="s">
        <v>3</v>
      </c>
      <c r="F8" s="89"/>
      <c r="G8" s="88" t="s">
        <v>79</v>
      </c>
      <c r="H8" s="89"/>
      <c r="I8" s="79" t="s">
        <v>81</v>
      </c>
      <c r="J8" s="89"/>
      <c r="K8" s="79" t="s">
        <v>75</v>
      </c>
      <c r="L8" s="89"/>
      <c r="M8" s="79" t="s">
        <v>76</v>
      </c>
    </row>
    <row r="9" spans="1:14" ht="20.100000000000001" customHeight="1" x14ac:dyDescent="0.2">
      <c r="A9" s="76"/>
      <c r="B9" s="76"/>
      <c r="C9" s="21" t="s">
        <v>4</v>
      </c>
      <c r="E9" s="21" t="s">
        <v>4</v>
      </c>
      <c r="F9" s="14"/>
      <c r="G9" s="21" t="s">
        <v>4</v>
      </c>
      <c r="H9" s="14"/>
      <c r="I9" s="21" t="s">
        <v>4</v>
      </c>
      <c r="J9" s="14"/>
      <c r="K9" s="21" t="s">
        <v>4</v>
      </c>
      <c r="L9" s="14"/>
      <c r="M9" s="21" t="s">
        <v>4</v>
      </c>
    </row>
    <row r="10" spans="1:14" ht="16.5" customHeight="1" x14ac:dyDescent="0.25">
      <c r="A10" s="108" t="s">
        <v>149</v>
      </c>
      <c r="B10" s="98"/>
      <c r="C10" s="130">
        <v>508</v>
      </c>
      <c r="D10" s="131"/>
      <c r="E10" s="130">
        <v>500</v>
      </c>
      <c r="F10" s="131"/>
      <c r="G10" s="130"/>
      <c r="H10" s="134"/>
      <c r="I10" s="130"/>
      <c r="J10" s="134"/>
      <c r="K10" s="130">
        <f>SUM(C10:I10)</f>
        <v>1008</v>
      </c>
      <c r="L10" s="131"/>
      <c r="M10" s="135">
        <v>30</v>
      </c>
    </row>
    <row r="11" spans="1:14" ht="16.5" customHeight="1" x14ac:dyDescent="0.25">
      <c r="A11" s="108"/>
      <c r="B11" s="98"/>
      <c r="C11" s="130"/>
      <c r="D11" s="131"/>
      <c r="E11" s="130"/>
      <c r="F11" s="131"/>
      <c r="G11" s="130"/>
      <c r="H11" s="134"/>
      <c r="I11" s="130"/>
      <c r="J11" s="134"/>
      <c r="K11" s="130">
        <f>SUM(C11:I11)</f>
        <v>0</v>
      </c>
      <c r="L11" s="131"/>
      <c r="M11" s="135"/>
    </row>
    <row r="12" spans="1:14" ht="16.5" customHeight="1" x14ac:dyDescent="0.25">
      <c r="A12" s="108"/>
      <c r="B12" s="98"/>
      <c r="C12" s="130"/>
      <c r="D12" s="131"/>
      <c r="E12" s="130"/>
      <c r="F12" s="131"/>
      <c r="G12" s="130"/>
      <c r="H12" s="134"/>
      <c r="I12" s="130"/>
      <c r="J12" s="134"/>
      <c r="K12" s="130">
        <f>SUM(C12:I12)</f>
        <v>0</v>
      </c>
      <c r="L12" s="131"/>
      <c r="M12" s="135"/>
    </row>
    <row r="13" spans="1:14" ht="16.5" customHeight="1" x14ac:dyDescent="0.25">
      <c r="A13" s="109"/>
      <c r="B13" s="102"/>
      <c r="C13" s="132"/>
      <c r="D13" s="131"/>
      <c r="E13" s="130"/>
      <c r="F13" s="131"/>
      <c r="G13" s="130"/>
      <c r="H13" s="131"/>
      <c r="I13" s="130"/>
      <c r="J13" s="131"/>
      <c r="K13" s="130">
        <f>SUM(C13:I13)</f>
        <v>0</v>
      </c>
      <c r="L13" s="243"/>
      <c r="M13" s="135"/>
    </row>
    <row r="14" spans="1:14" ht="20.25" customHeight="1" thickBot="1" x14ac:dyDescent="0.25">
      <c r="A14" s="104" t="s">
        <v>83</v>
      </c>
      <c r="B14" s="104"/>
      <c r="C14" s="133">
        <f>SUM(C10:C13)</f>
        <v>508</v>
      </c>
      <c r="D14" s="131"/>
      <c r="E14" s="133">
        <f>SUM(E10:E13)</f>
        <v>500</v>
      </c>
      <c r="F14" s="131"/>
      <c r="G14" s="133">
        <f>SUM(G10:G13)</f>
        <v>0</v>
      </c>
      <c r="H14" s="131"/>
      <c r="I14" s="133">
        <f>SUM(I10:I13)</f>
        <v>0</v>
      </c>
      <c r="J14" s="131"/>
      <c r="K14" s="133">
        <f>SUM(K10:K13)</f>
        <v>1008</v>
      </c>
      <c r="L14" s="243"/>
      <c r="M14" s="133">
        <f>SUM(M10:M13)</f>
        <v>30</v>
      </c>
    </row>
    <row r="15" spans="1:14" ht="13.5" customHeight="1" x14ac:dyDescent="0.2">
      <c r="A15" s="67"/>
      <c r="B15" s="67"/>
      <c r="C15" s="67"/>
      <c r="D15" s="67"/>
      <c r="E15" s="67"/>
      <c r="F15" s="67"/>
      <c r="G15" s="67"/>
      <c r="H15" s="67"/>
      <c r="I15" s="67"/>
      <c r="J15" s="67"/>
      <c r="K15" s="67"/>
      <c r="L15" s="67"/>
    </row>
    <row r="16" spans="1:14" ht="15" customHeight="1" x14ac:dyDescent="0.2">
      <c r="A16" s="67"/>
      <c r="B16" s="67"/>
      <c r="C16" s="244">
        <f>IF('R&amp;P Accounts'!B12-'Additional notes (1)  '!C14=0,0,"reference error")</f>
        <v>0</v>
      </c>
      <c r="D16" s="244"/>
      <c r="E16" s="244">
        <f>IF('R&amp;P Accounts'!D12-'Additional notes (1)  '!E14=0,0,"reference error")</f>
        <v>0</v>
      </c>
      <c r="F16" s="244">
        <f>IF('R&amp;P Accounts'!E12-'Additional notes (1)  '!F14=0,0,"reference error")</f>
        <v>0</v>
      </c>
      <c r="G16" s="244">
        <f>IF('R&amp;P Accounts'!F12-'Additional notes (1)  '!G14=0,0,"reference error")</f>
        <v>0</v>
      </c>
      <c r="H16" s="244">
        <f>IF('R&amp;P Accounts'!G12-'Additional notes (1)  '!H14=0,0,"reference error")</f>
        <v>0</v>
      </c>
      <c r="I16" s="244">
        <f>IF('R&amp;P Accounts'!H12-'Additional notes (1)  '!I14=0,0,"reference error")</f>
        <v>0</v>
      </c>
      <c r="J16" s="244">
        <f>IF('R&amp;P Accounts'!I12-'Additional notes (1)  '!J14=0,0,"reference error")</f>
        <v>0</v>
      </c>
      <c r="K16" s="244">
        <f>IF('R&amp;P Accounts'!J12-'Additional notes (1)  '!K14=0,0,"reference error")</f>
        <v>0</v>
      </c>
      <c r="L16" s="244">
        <f>IF('R&amp;P Accounts'!K12-'Additional notes (1)  '!L14=0,0,"reference error")</f>
        <v>0</v>
      </c>
      <c r="M16" s="244">
        <f>IF('R&amp;P Accounts'!L12-'Additional notes (1)  '!M14=0,0,"reference error")</f>
        <v>0</v>
      </c>
    </row>
    <row r="17" spans="1:13" ht="13.5" customHeight="1" x14ac:dyDescent="0.2">
      <c r="A17" s="67"/>
      <c r="B17" s="67"/>
      <c r="C17" s="67"/>
      <c r="D17" s="67"/>
      <c r="E17" s="67"/>
      <c r="F17" s="67"/>
      <c r="G17" s="67"/>
      <c r="H17" s="67"/>
      <c r="I17" s="67"/>
      <c r="J17" s="67"/>
      <c r="K17" s="67"/>
      <c r="L17" s="67"/>
    </row>
    <row r="18" spans="1:13" ht="20.100000000000001" customHeight="1" x14ac:dyDescent="0.2">
      <c r="A18" s="388" t="s">
        <v>122</v>
      </c>
      <c r="B18" s="388"/>
      <c r="C18" s="388"/>
      <c r="D18" s="388"/>
      <c r="E18" s="388"/>
      <c r="F18" s="388"/>
      <c r="G18" s="388"/>
      <c r="H18" s="388"/>
      <c r="I18" s="388"/>
      <c r="J18" s="388"/>
      <c r="K18" s="388"/>
      <c r="L18" s="388"/>
      <c r="M18" s="388"/>
    </row>
    <row r="19" spans="1:13" ht="20.100000000000001" customHeight="1" x14ac:dyDescent="0.2">
      <c r="A19" s="1"/>
      <c r="B19" s="1"/>
      <c r="C19" s="79" t="s">
        <v>2</v>
      </c>
      <c r="D19" s="17"/>
      <c r="E19" s="79" t="s">
        <v>3</v>
      </c>
      <c r="F19" s="89"/>
      <c r="G19" s="88"/>
      <c r="H19" s="89"/>
      <c r="I19" s="79"/>
      <c r="J19" s="89"/>
      <c r="K19" s="79" t="s">
        <v>75</v>
      </c>
      <c r="L19" s="89"/>
      <c r="M19" s="79" t="s">
        <v>76</v>
      </c>
    </row>
    <row r="20" spans="1:13" ht="20.100000000000001" customHeight="1" x14ac:dyDescent="0.2">
      <c r="A20" s="76"/>
      <c r="B20" s="76"/>
      <c r="C20" s="21" t="s">
        <v>4</v>
      </c>
      <c r="E20" s="21" t="s">
        <v>4</v>
      </c>
      <c r="F20" s="14"/>
      <c r="G20" s="21"/>
      <c r="H20" s="14"/>
      <c r="I20" s="21"/>
      <c r="J20" s="14"/>
      <c r="K20" s="21" t="s">
        <v>4</v>
      </c>
      <c r="L20" s="14"/>
      <c r="M20" s="21" t="s">
        <v>4</v>
      </c>
    </row>
    <row r="21" spans="1:13" ht="20.100000000000001" customHeight="1" x14ac:dyDescent="0.25">
      <c r="A21" s="108" t="s">
        <v>165</v>
      </c>
      <c r="B21" s="98"/>
      <c r="C21" s="130"/>
      <c r="D21" s="131"/>
      <c r="E21" s="130">
        <v>700</v>
      </c>
      <c r="F21" s="131"/>
      <c r="G21" s="131"/>
      <c r="H21" s="134"/>
      <c r="I21" s="131"/>
      <c r="J21" s="134"/>
      <c r="K21" s="130">
        <f>SUM(C21:I21)</f>
        <v>700</v>
      </c>
      <c r="L21" s="131"/>
      <c r="M21" s="135"/>
    </row>
    <row r="22" spans="1:13" ht="20.100000000000001" customHeight="1" x14ac:dyDescent="0.25">
      <c r="A22" s="108" t="s">
        <v>166</v>
      </c>
      <c r="B22" s="98"/>
      <c r="C22" s="130"/>
      <c r="D22" s="131"/>
      <c r="E22" s="130"/>
      <c r="F22" s="131"/>
      <c r="G22" s="131"/>
      <c r="H22" s="134"/>
      <c r="I22" s="131"/>
      <c r="J22" s="134"/>
      <c r="K22" s="130">
        <f>SUM(C22:I22)</f>
        <v>0</v>
      </c>
      <c r="L22" s="131"/>
      <c r="M22" s="135">
        <v>3705</v>
      </c>
    </row>
    <row r="23" spans="1:13" ht="20.100000000000001" customHeight="1" x14ac:dyDescent="0.25">
      <c r="A23" s="108" t="s">
        <v>167</v>
      </c>
      <c r="B23" s="98"/>
      <c r="C23" s="130"/>
      <c r="D23" s="131"/>
      <c r="E23" s="130"/>
      <c r="F23" s="131"/>
      <c r="G23" s="131"/>
      <c r="H23" s="134"/>
      <c r="I23" s="131"/>
      <c r="J23" s="134"/>
      <c r="K23" s="130">
        <f>SUM(C23:I23)</f>
        <v>0</v>
      </c>
      <c r="L23" s="131"/>
      <c r="M23" s="135">
        <v>2118</v>
      </c>
    </row>
    <row r="24" spans="1:13" ht="20.100000000000001" customHeight="1" x14ac:dyDescent="0.25">
      <c r="A24" s="109" t="s">
        <v>168</v>
      </c>
      <c r="B24" s="102"/>
      <c r="C24" s="132"/>
      <c r="D24" s="131"/>
      <c r="E24" s="130"/>
      <c r="F24" s="131"/>
      <c r="G24" s="131"/>
      <c r="H24" s="131"/>
      <c r="I24" s="131"/>
      <c r="J24" s="131"/>
      <c r="K24" s="130">
        <f>SUM(C24:I24)</f>
        <v>0</v>
      </c>
      <c r="L24" s="387"/>
      <c r="M24" s="135">
        <v>13500</v>
      </c>
    </row>
    <row r="25" spans="1:13" ht="20.100000000000001" customHeight="1" thickBot="1" x14ac:dyDescent="0.25">
      <c r="A25" s="104" t="s">
        <v>83</v>
      </c>
      <c r="B25" s="104"/>
      <c r="C25" s="133">
        <f>SUM(C21:C24)</f>
        <v>0</v>
      </c>
      <c r="D25" s="131"/>
      <c r="E25" s="133">
        <f>SUM(E21:E24)</f>
        <v>700</v>
      </c>
      <c r="F25" s="131"/>
      <c r="G25" s="245"/>
      <c r="H25" s="245"/>
      <c r="I25" s="245"/>
      <c r="J25" s="131"/>
      <c r="K25" s="133">
        <f>SUM(K21:K24)</f>
        <v>700</v>
      </c>
      <c r="L25" s="387"/>
      <c r="M25" s="133">
        <f>SUM(M21:M24)</f>
        <v>19323</v>
      </c>
    </row>
    <row r="26" spans="1:13" ht="12" customHeight="1" x14ac:dyDescent="0.2">
      <c r="A26" s="67"/>
      <c r="B26" s="67"/>
      <c r="C26" s="67"/>
      <c r="D26" s="67"/>
      <c r="E26" s="67"/>
      <c r="F26" s="67"/>
      <c r="G26" s="67"/>
      <c r="H26" s="67"/>
      <c r="I26" s="67"/>
      <c r="J26" s="67"/>
      <c r="K26" s="67"/>
      <c r="L26" s="67"/>
    </row>
    <row r="27" spans="1:13" ht="13.5" customHeight="1" x14ac:dyDescent="0.2">
      <c r="A27" s="67"/>
      <c r="B27" s="67"/>
      <c r="C27" s="244">
        <f>IF('R&amp;P Accounts'!B14-'Additional notes (1)  '!C25=0,0,"reference error")</f>
        <v>0</v>
      </c>
      <c r="D27" s="244"/>
      <c r="E27" s="244">
        <f>IF('R&amp;P Accounts'!D14-'Additional notes (1)  '!E25=0,0,"reference error")</f>
        <v>0</v>
      </c>
      <c r="F27" s="244">
        <f>IF('R&amp;P Accounts'!E14-'Additional notes (1)  '!F25=0,0,"reference error")</f>
        <v>0</v>
      </c>
      <c r="G27" s="244"/>
      <c r="H27" s="244"/>
      <c r="I27" s="244"/>
      <c r="J27" s="244">
        <f>IF('R&amp;P Accounts'!I14-'Additional notes (1)  '!J25=0,0,"reference error")</f>
        <v>0</v>
      </c>
      <c r="K27" s="244">
        <f>IF('R&amp;P Accounts'!J14-'Additional notes (1)  '!K25=0,0,"reference error")</f>
        <v>0</v>
      </c>
      <c r="L27" s="244">
        <f>IF('R&amp;P Accounts'!K14-'Additional notes (1)  '!L25=0,0,"reference error")</f>
        <v>0</v>
      </c>
      <c r="M27" s="244">
        <f>IF('R&amp;P Accounts'!L14-'Additional notes (1)  '!M25=0,0,"reference error")</f>
        <v>0</v>
      </c>
    </row>
    <row r="28" spans="1:13" ht="11.25" customHeight="1" x14ac:dyDescent="0.2">
      <c r="A28" s="67"/>
      <c r="B28" s="67"/>
      <c r="C28" s="67"/>
      <c r="D28" s="67"/>
      <c r="E28" s="67"/>
      <c r="F28" s="67"/>
      <c r="G28" s="67"/>
      <c r="H28" s="67"/>
      <c r="I28" s="67"/>
      <c r="J28" s="67"/>
      <c r="K28" s="67"/>
      <c r="L28" s="67"/>
    </row>
    <row r="29" spans="1:13" ht="20.100000000000001" customHeight="1" x14ac:dyDescent="0.2">
      <c r="A29" s="388" t="s">
        <v>120</v>
      </c>
      <c r="B29" s="388"/>
      <c r="C29" s="388"/>
      <c r="D29" s="388"/>
      <c r="E29" s="388"/>
      <c r="F29" s="388"/>
      <c r="G29" s="388"/>
      <c r="H29" s="388"/>
      <c r="I29" s="388"/>
      <c r="J29" s="388"/>
      <c r="K29" s="388"/>
      <c r="L29" s="388"/>
    </row>
    <row r="30" spans="1:13" ht="40.5" customHeight="1" x14ac:dyDescent="0.2">
      <c r="A30" s="1"/>
      <c r="B30" s="1"/>
      <c r="C30" s="79" t="s">
        <v>2</v>
      </c>
      <c r="D30" s="17"/>
      <c r="E30" s="79" t="s">
        <v>3</v>
      </c>
      <c r="F30" s="89"/>
      <c r="G30" s="88" t="s">
        <v>79</v>
      </c>
      <c r="H30" s="89"/>
      <c r="I30" s="79" t="s">
        <v>81</v>
      </c>
      <c r="J30" s="89"/>
      <c r="K30" s="79" t="s">
        <v>75</v>
      </c>
      <c r="L30" s="89"/>
      <c r="M30" s="79" t="s">
        <v>76</v>
      </c>
    </row>
    <row r="31" spans="1:13" ht="20.100000000000001" customHeight="1" x14ac:dyDescent="0.2">
      <c r="A31" s="76"/>
      <c r="B31" s="76"/>
      <c r="C31" s="21" t="s">
        <v>4</v>
      </c>
      <c r="E31" s="21" t="s">
        <v>4</v>
      </c>
      <c r="F31" s="14"/>
      <c r="G31" s="21" t="s">
        <v>4</v>
      </c>
      <c r="H31" s="14"/>
      <c r="I31" s="21" t="s">
        <v>4</v>
      </c>
      <c r="J31" s="14"/>
      <c r="K31" s="21" t="s">
        <v>4</v>
      </c>
      <c r="L31" s="14"/>
      <c r="M31" s="21" t="s">
        <v>4</v>
      </c>
    </row>
    <row r="32" spans="1:13" ht="16.5" customHeight="1" x14ac:dyDescent="0.25">
      <c r="A32" s="108" t="s">
        <v>169</v>
      </c>
      <c r="B32" s="98"/>
      <c r="C32" s="130"/>
      <c r="D32" s="131"/>
      <c r="E32" s="130"/>
      <c r="F32" s="131"/>
      <c r="G32" s="130"/>
      <c r="H32" s="134"/>
      <c r="I32" s="130"/>
      <c r="J32" s="134"/>
      <c r="K32" s="130">
        <f>SUM(C32:I32)</f>
        <v>0</v>
      </c>
      <c r="L32" s="131"/>
      <c r="M32" s="135">
        <v>105</v>
      </c>
    </row>
    <row r="33" spans="1:14" ht="16.5" customHeight="1" x14ac:dyDescent="0.25">
      <c r="A33" s="108"/>
      <c r="B33" s="98"/>
      <c r="C33" s="130"/>
      <c r="D33" s="131"/>
      <c r="E33" s="130"/>
      <c r="F33" s="131"/>
      <c r="G33" s="130"/>
      <c r="H33" s="134"/>
      <c r="I33" s="130"/>
      <c r="J33" s="134"/>
      <c r="K33" s="130">
        <f t="shared" ref="K33:K39" si="0">SUM(C33:I33)</f>
        <v>0</v>
      </c>
      <c r="L33" s="131"/>
      <c r="M33" s="135"/>
    </row>
    <row r="34" spans="1:14" ht="16.5" customHeight="1" x14ac:dyDescent="0.25">
      <c r="A34" s="108"/>
      <c r="B34" s="98"/>
      <c r="C34" s="130"/>
      <c r="D34" s="131"/>
      <c r="E34" s="130"/>
      <c r="F34" s="131"/>
      <c r="G34" s="130"/>
      <c r="H34" s="134"/>
      <c r="I34" s="130"/>
      <c r="J34" s="134"/>
      <c r="K34" s="130">
        <f t="shared" si="0"/>
        <v>0</v>
      </c>
      <c r="L34" s="131"/>
      <c r="M34" s="135"/>
    </row>
    <row r="35" spans="1:14" ht="16.5" customHeight="1" x14ac:dyDescent="0.25">
      <c r="A35" s="108"/>
      <c r="B35" s="98"/>
      <c r="C35" s="130"/>
      <c r="D35" s="131"/>
      <c r="E35" s="130"/>
      <c r="F35" s="131"/>
      <c r="G35" s="130"/>
      <c r="H35" s="134"/>
      <c r="I35" s="130"/>
      <c r="J35" s="134"/>
      <c r="K35" s="130">
        <f t="shared" si="0"/>
        <v>0</v>
      </c>
      <c r="L35" s="131"/>
      <c r="M35" s="135"/>
    </row>
    <row r="36" spans="1:14" ht="16.5" customHeight="1" x14ac:dyDescent="0.25">
      <c r="A36" s="108"/>
      <c r="B36" s="98"/>
      <c r="C36" s="136"/>
      <c r="D36" s="134"/>
      <c r="E36" s="136"/>
      <c r="F36" s="134"/>
      <c r="G36" s="136"/>
      <c r="H36" s="134"/>
      <c r="I36" s="136"/>
      <c r="J36" s="134"/>
      <c r="K36" s="130">
        <f t="shared" si="0"/>
        <v>0</v>
      </c>
      <c r="L36" s="134"/>
      <c r="M36" s="135"/>
    </row>
    <row r="37" spans="1:14" ht="16.5" customHeight="1" x14ac:dyDescent="0.25">
      <c r="A37" s="108"/>
      <c r="B37" s="98"/>
      <c r="C37" s="136"/>
      <c r="D37" s="134"/>
      <c r="E37" s="136"/>
      <c r="F37" s="134"/>
      <c r="G37" s="136"/>
      <c r="H37" s="134"/>
      <c r="I37" s="136"/>
      <c r="J37" s="134"/>
      <c r="K37" s="130">
        <f t="shared" si="0"/>
        <v>0</v>
      </c>
      <c r="L37" s="134"/>
      <c r="M37" s="135"/>
    </row>
    <row r="38" spans="1:14" ht="16.5" customHeight="1" x14ac:dyDescent="0.25">
      <c r="A38" s="108"/>
      <c r="B38" s="98"/>
      <c r="C38" s="136"/>
      <c r="D38" s="134"/>
      <c r="E38" s="136"/>
      <c r="F38" s="134"/>
      <c r="G38" s="136"/>
      <c r="H38" s="134"/>
      <c r="I38" s="136"/>
      <c r="J38" s="134"/>
      <c r="K38" s="130">
        <f t="shared" si="0"/>
        <v>0</v>
      </c>
      <c r="L38" s="134"/>
      <c r="M38" s="135"/>
    </row>
    <row r="39" spans="1:14" ht="16.5" customHeight="1" x14ac:dyDescent="0.25">
      <c r="A39" s="109"/>
      <c r="B39" s="102"/>
      <c r="C39" s="132"/>
      <c r="D39" s="131"/>
      <c r="E39" s="130"/>
      <c r="F39" s="131"/>
      <c r="G39" s="130"/>
      <c r="H39" s="131"/>
      <c r="I39" s="130"/>
      <c r="J39" s="131"/>
      <c r="K39" s="130">
        <f t="shared" si="0"/>
        <v>0</v>
      </c>
      <c r="L39" s="387"/>
      <c r="M39" s="135"/>
    </row>
    <row r="40" spans="1:14" ht="20.25" customHeight="1" thickBot="1" x14ac:dyDescent="0.25">
      <c r="A40" s="104" t="s">
        <v>83</v>
      </c>
      <c r="B40" s="104"/>
      <c r="C40" s="133">
        <f>SUM(C32:C39)</f>
        <v>0</v>
      </c>
      <c r="D40" s="131"/>
      <c r="E40" s="133">
        <f>SUM(E32:E39)</f>
        <v>0</v>
      </c>
      <c r="F40" s="131"/>
      <c r="G40" s="133">
        <f>SUM(G32:G39)</f>
        <v>0</v>
      </c>
      <c r="H40" s="131"/>
      <c r="I40" s="133">
        <f>SUM(I32:I39)</f>
        <v>0</v>
      </c>
      <c r="J40" s="131"/>
      <c r="K40" s="133">
        <f>SUM(K32:K39)</f>
        <v>0</v>
      </c>
      <c r="L40" s="387"/>
      <c r="M40" s="133">
        <f>SUM(M32:M39)</f>
        <v>105</v>
      </c>
    </row>
    <row r="41" spans="1:14" ht="10.5" customHeight="1" x14ac:dyDescent="0.2">
      <c r="A41" s="104"/>
      <c r="B41" s="104"/>
      <c r="C41" s="127"/>
      <c r="D41" s="101"/>
      <c r="E41" s="127"/>
      <c r="F41" s="101"/>
      <c r="G41" s="127"/>
      <c r="H41" s="101"/>
      <c r="I41" s="127"/>
      <c r="J41" s="101"/>
      <c r="K41" s="127"/>
      <c r="L41" s="103"/>
      <c r="M41" s="127"/>
      <c r="N41" s="128"/>
    </row>
    <row r="42" spans="1:14" ht="12.75" customHeight="1" x14ac:dyDescent="0.2">
      <c r="A42" s="14"/>
      <c r="B42" s="14"/>
      <c r="C42" s="64">
        <f>IF(C40-'R&amp;P Accounts'!B19=0,0,"reference error")</f>
        <v>0</v>
      </c>
      <c r="D42" s="14"/>
      <c r="E42" s="64">
        <f>IF(E40-'R&amp;P Accounts'!D19=0,0,"reference error")</f>
        <v>0</v>
      </c>
      <c r="F42" s="64"/>
      <c r="G42" s="64">
        <f>IF(G40-'R&amp;P Accounts'!F19=0,0,"reference error")</f>
        <v>0</v>
      </c>
      <c r="H42" s="64"/>
      <c r="I42" s="64">
        <f>IF(I40-'R&amp;P Accounts'!H19=0,0,"reference error")</f>
        <v>0</v>
      </c>
      <c r="J42" s="64"/>
      <c r="K42" s="64">
        <f>IF(K40-'R&amp;P Accounts'!J19=0,0,"reference error")</f>
        <v>0</v>
      </c>
      <c r="L42" s="64"/>
      <c r="M42" s="64">
        <f>IF(M40-'R&amp;P Accounts'!L19=0,0,"reference error")</f>
        <v>0</v>
      </c>
    </row>
    <row r="43" spans="1:14" ht="12.75" customHeight="1" x14ac:dyDescent="0.2">
      <c r="A43" s="14"/>
      <c r="B43" s="14"/>
      <c r="C43" s="64"/>
      <c r="D43" s="14"/>
      <c r="E43" s="64"/>
      <c r="F43" s="64"/>
      <c r="G43" s="64"/>
      <c r="H43" s="64"/>
      <c r="I43" s="64"/>
      <c r="J43" s="64"/>
      <c r="K43" s="64"/>
      <c r="L43" s="64"/>
      <c r="M43" s="64"/>
    </row>
    <row r="44" spans="1:14" ht="19.5" customHeight="1" x14ac:dyDescent="0.25">
      <c r="A44" s="385" t="s">
        <v>119</v>
      </c>
      <c r="B44" s="385"/>
      <c r="C44" s="385"/>
      <c r="D44" s="385"/>
      <c r="E44" s="385"/>
      <c r="F44" s="385"/>
      <c r="G44" s="385"/>
      <c r="H44" s="385"/>
      <c r="I44" s="385"/>
      <c r="J44" s="385"/>
      <c r="K44" s="385"/>
      <c r="L44" s="385"/>
      <c r="M44" s="385"/>
    </row>
    <row r="45" spans="1:14" ht="40.5" customHeight="1" x14ac:dyDescent="0.2">
      <c r="A45" s="1"/>
      <c r="B45" s="1"/>
      <c r="C45" s="79" t="s">
        <v>2</v>
      </c>
      <c r="D45" s="17"/>
      <c r="E45" s="79" t="s">
        <v>3</v>
      </c>
      <c r="F45" s="89"/>
      <c r="G45" s="88" t="s">
        <v>79</v>
      </c>
      <c r="H45" s="89"/>
      <c r="I45" s="79" t="s">
        <v>81</v>
      </c>
      <c r="J45" s="89"/>
      <c r="K45" s="79" t="s">
        <v>75</v>
      </c>
      <c r="L45" s="89"/>
      <c r="M45" s="79" t="s">
        <v>76</v>
      </c>
    </row>
    <row r="46" spans="1:14" ht="20.100000000000001" customHeight="1" x14ac:dyDescent="0.2">
      <c r="A46" s="76"/>
      <c r="B46" s="76"/>
      <c r="C46" s="21" t="s">
        <v>4</v>
      </c>
      <c r="E46" s="21" t="s">
        <v>4</v>
      </c>
      <c r="F46" s="14"/>
      <c r="G46" s="21" t="s">
        <v>4</v>
      </c>
      <c r="H46" s="14"/>
      <c r="I46" s="21" t="s">
        <v>4</v>
      </c>
      <c r="J46" s="14"/>
      <c r="K46" s="21" t="s">
        <v>4</v>
      </c>
      <c r="L46" s="14"/>
      <c r="M46" s="21" t="s">
        <v>4</v>
      </c>
    </row>
    <row r="47" spans="1:14" ht="16.5" customHeight="1" x14ac:dyDescent="0.25">
      <c r="A47" s="108" t="s">
        <v>150</v>
      </c>
      <c r="B47" s="98"/>
      <c r="C47" s="137">
        <f>36+133.2</f>
        <v>169.2</v>
      </c>
      <c r="D47" s="138"/>
      <c r="E47" s="137">
        <f>29.95+29.95</f>
        <v>59.9</v>
      </c>
      <c r="F47" s="138"/>
      <c r="G47" s="137"/>
      <c r="H47" s="141"/>
      <c r="I47" s="137"/>
      <c r="J47" s="141"/>
      <c r="K47" s="137">
        <f>SUM(C47:I47)</f>
        <v>229.1</v>
      </c>
      <c r="L47" s="138"/>
      <c r="M47" s="142">
        <v>264</v>
      </c>
    </row>
    <row r="48" spans="1:14" ht="16.5" customHeight="1" x14ac:dyDescent="0.25">
      <c r="A48" s="108" t="s">
        <v>151</v>
      </c>
      <c r="B48" s="98"/>
      <c r="C48" s="137">
        <v>30</v>
      </c>
      <c r="D48" s="138"/>
      <c r="E48" s="137"/>
      <c r="F48" s="138"/>
      <c r="G48" s="137"/>
      <c r="H48" s="141"/>
      <c r="I48" s="137"/>
      <c r="J48" s="141"/>
      <c r="K48" s="137">
        <f t="shared" ref="K48:K57" si="1">SUM(C48:I48)</f>
        <v>30</v>
      </c>
      <c r="L48" s="138"/>
      <c r="M48" s="142">
        <v>50</v>
      </c>
    </row>
    <row r="49" spans="1:13" ht="16.5" customHeight="1" x14ac:dyDescent="0.25">
      <c r="A49" s="108" t="s">
        <v>152</v>
      </c>
      <c r="B49" s="98"/>
      <c r="C49" s="137">
        <f>15+15</f>
        <v>30</v>
      </c>
      <c r="D49" s="138"/>
      <c r="E49" s="137"/>
      <c r="F49" s="138"/>
      <c r="G49" s="137"/>
      <c r="H49" s="141"/>
      <c r="I49" s="137"/>
      <c r="J49" s="141"/>
      <c r="K49" s="137">
        <f t="shared" si="1"/>
        <v>30</v>
      </c>
      <c r="L49" s="138"/>
      <c r="M49" s="142">
        <v>0</v>
      </c>
    </row>
    <row r="50" spans="1:13" ht="16.5" customHeight="1" x14ac:dyDescent="0.25">
      <c r="A50" s="108" t="s">
        <v>170</v>
      </c>
      <c r="B50" s="98"/>
      <c r="C50" s="137"/>
      <c r="D50" s="138"/>
      <c r="E50" s="137">
        <f>85.05+321.3+56+199.85</f>
        <v>662.2</v>
      </c>
      <c r="F50" s="138"/>
      <c r="G50" s="137"/>
      <c r="H50" s="141"/>
      <c r="I50" s="137"/>
      <c r="J50" s="141"/>
      <c r="K50" s="137">
        <f t="shared" si="1"/>
        <v>662.2</v>
      </c>
      <c r="L50" s="138"/>
      <c r="M50" s="142">
        <v>0</v>
      </c>
    </row>
    <row r="51" spans="1:13" ht="16.5" customHeight="1" x14ac:dyDescent="0.25">
      <c r="A51" s="108" t="s">
        <v>153</v>
      </c>
      <c r="B51" s="98"/>
      <c r="C51" s="143"/>
      <c r="D51" s="141"/>
      <c r="E51" s="143">
        <v>105.56</v>
      </c>
      <c r="F51" s="141"/>
      <c r="G51" s="143"/>
      <c r="H51" s="141"/>
      <c r="I51" s="143"/>
      <c r="J51" s="141"/>
      <c r="K51" s="137">
        <f t="shared" si="1"/>
        <v>105.56</v>
      </c>
      <c r="L51" s="141"/>
      <c r="M51" s="142">
        <v>0</v>
      </c>
    </row>
    <row r="52" spans="1:13" ht="16.5" customHeight="1" x14ac:dyDescent="0.25">
      <c r="A52" s="108" t="s">
        <v>154</v>
      </c>
      <c r="B52" s="98"/>
      <c r="C52" s="143"/>
      <c r="D52" s="141"/>
      <c r="E52" s="143"/>
      <c r="F52" s="141"/>
      <c r="G52" s="143"/>
      <c r="H52" s="141"/>
      <c r="I52" s="143"/>
      <c r="J52" s="141"/>
      <c r="K52" s="137">
        <f t="shared" si="1"/>
        <v>0</v>
      </c>
      <c r="L52" s="141"/>
      <c r="M52" s="142">
        <v>151</v>
      </c>
    </row>
    <row r="53" spans="1:13" ht="16.5" customHeight="1" x14ac:dyDescent="0.25">
      <c r="A53" s="108"/>
      <c r="B53" s="98"/>
      <c r="C53" s="143"/>
      <c r="D53" s="141"/>
      <c r="E53" s="143"/>
      <c r="F53" s="141"/>
      <c r="G53" s="143"/>
      <c r="H53" s="141"/>
      <c r="I53" s="143"/>
      <c r="J53" s="141"/>
      <c r="K53" s="137">
        <f t="shared" si="1"/>
        <v>0</v>
      </c>
      <c r="L53" s="141"/>
      <c r="M53" s="142"/>
    </row>
    <row r="54" spans="1:13" ht="16.5" customHeight="1" x14ac:dyDescent="0.25">
      <c r="A54" s="108"/>
      <c r="B54" s="98"/>
      <c r="C54" s="143"/>
      <c r="D54" s="141"/>
      <c r="E54" s="143"/>
      <c r="F54" s="141"/>
      <c r="G54" s="143"/>
      <c r="H54" s="141"/>
      <c r="I54" s="143"/>
      <c r="J54" s="141"/>
      <c r="K54" s="137">
        <f t="shared" si="1"/>
        <v>0</v>
      </c>
      <c r="L54" s="141"/>
      <c r="M54" s="142"/>
    </row>
    <row r="55" spans="1:13" ht="16.5" customHeight="1" x14ac:dyDescent="0.25">
      <c r="A55" s="108"/>
      <c r="B55" s="98"/>
      <c r="C55" s="143"/>
      <c r="D55" s="141"/>
      <c r="E55" s="143"/>
      <c r="F55" s="141"/>
      <c r="G55" s="143"/>
      <c r="H55" s="141"/>
      <c r="I55" s="143"/>
      <c r="J55" s="141"/>
      <c r="K55" s="137">
        <f t="shared" si="1"/>
        <v>0</v>
      </c>
      <c r="L55" s="141"/>
      <c r="M55" s="142"/>
    </row>
    <row r="56" spans="1:13" ht="16.5" customHeight="1" x14ac:dyDescent="0.25">
      <c r="A56" s="108"/>
      <c r="B56" s="98"/>
      <c r="C56" s="143"/>
      <c r="D56" s="141"/>
      <c r="E56" s="143"/>
      <c r="F56" s="141"/>
      <c r="G56" s="143"/>
      <c r="H56" s="141"/>
      <c r="I56" s="143"/>
      <c r="J56" s="141"/>
      <c r="K56" s="137">
        <f t="shared" si="1"/>
        <v>0</v>
      </c>
      <c r="L56" s="141"/>
      <c r="M56" s="142"/>
    </row>
    <row r="57" spans="1:13" ht="16.5" customHeight="1" x14ac:dyDescent="0.25">
      <c r="A57" s="109"/>
      <c r="B57" s="102"/>
      <c r="C57" s="139"/>
      <c r="D57" s="138"/>
      <c r="E57" s="137"/>
      <c r="F57" s="138"/>
      <c r="G57" s="137"/>
      <c r="H57" s="138"/>
      <c r="I57" s="137"/>
      <c r="J57" s="138"/>
      <c r="K57" s="137">
        <f t="shared" si="1"/>
        <v>0</v>
      </c>
      <c r="L57" s="386"/>
      <c r="M57" s="142"/>
    </row>
    <row r="58" spans="1:13" ht="20.100000000000001" customHeight="1" thickBot="1" x14ac:dyDescent="0.25">
      <c r="A58" s="104" t="s">
        <v>83</v>
      </c>
      <c r="B58" s="104"/>
      <c r="C58" s="140">
        <f>SUM(C47:C57)</f>
        <v>229.2</v>
      </c>
      <c r="D58" s="138"/>
      <c r="E58" s="140">
        <f>SUM(E47:E57)</f>
        <v>827.66000000000008</v>
      </c>
      <c r="F58" s="138"/>
      <c r="G58" s="140">
        <f>SUM(G47:G57)</f>
        <v>0</v>
      </c>
      <c r="H58" s="138"/>
      <c r="I58" s="140">
        <f>SUM(I47:I57)</f>
        <v>0</v>
      </c>
      <c r="J58" s="138"/>
      <c r="K58" s="140">
        <f>SUM(K47:K57)</f>
        <v>1056.8600000000001</v>
      </c>
      <c r="L58" s="386"/>
      <c r="M58" s="140">
        <f>SUM(M47:M57)</f>
        <v>465</v>
      </c>
    </row>
    <row r="59" spans="1:13" ht="9" customHeight="1" x14ac:dyDescent="0.2">
      <c r="A59" s="104"/>
      <c r="B59" s="104"/>
      <c r="C59" s="129"/>
      <c r="D59" s="110"/>
      <c r="E59" s="129"/>
      <c r="F59" s="110"/>
      <c r="G59" s="129"/>
      <c r="H59" s="110"/>
      <c r="I59" s="129"/>
      <c r="J59" s="110"/>
      <c r="K59" s="129"/>
      <c r="L59" s="113"/>
      <c r="M59" s="129"/>
    </row>
    <row r="60" spans="1:13" ht="11.25" customHeight="1" x14ac:dyDescent="0.2">
      <c r="A60" s="77"/>
      <c r="B60" s="77"/>
      <c r="C60" s="64">
        <f>IF(C58-'R&amp;P Accounts'!B34=0,0,"reference error")</f>
        <v>0</v>
      </c>
      <c r="D60" s="42"/>
      <c r="E60" s="64">
        <f>IF(E58-'R&amp;P Accounts'!D34=0,0,"reference error")</f>
        <v>0</v>
      </c>
      <c r="F60" s="64"/>
      <c r="G60" s="64">
        <f>IF(G58-'R&amp;P Accounts'!F34=0,0,"reference error")</f>
        <v>0</v>
      </c>
      <c r="H60" s="64"/>
      <c r="I60" s="64">
        <f>IF(I58-'R&amp;P Accounts'!H34=0,0,"reference error")</f>
        <v>0</v>
      </c>
      <c r="J60" s="64"/>
      <c r="K60" s="64">
        <f>IF(K58-'R&amp;P Accounts'!J34=0,0,"reference error")</f>
        <v>0</v>
      </c>
      <c r="L60" s="64"/>
      <c r="M60" s="64">
        <f>IF(M58-'R&amp;P Accounts'!L34=0,0,"reference error")</f>
        <v>0</v>
      </c>
    </row>
    <row r="61" spans="1:13" ht="11.25" customHeight="1" x14ac:dyDescent="0.2">
      <c r="A61" s="77"/>
      <c r="B61" s="77"/>
      <c r="C61" s="64"/>
      <c r="D61" s="42"/>
      <c r="E61" s="64"/>
      <c r="F61" s="64"/>
      <c r="G61" s="64"/>
      <c r="H61" s="64"/>
      <c r="I61" s="64"/>
      <c r="J61" s="64"/>
      <c r="K61" s="64"/>
      <c r="L61" s="64"/>
      <c r="M61" s="64"/>
    </row>
    <row r="62" spans="1:13" ht="20.100000000000001" customHeight="1" x14ac:dyDescent="0.2">
      <c r="A62" s="77"/>
      <c r="B62" s="77"/>
      <c r="C62" s="42"/>
      <c r="D62" s="42"/>
      <c r="E62" s="42"/>
      <c r="F62" s="42"/>
      <c r="G62" s="42"/>
      <c r="H62" s="42"/>
      <c r="I62" s="42"/>
      <c r="J62" s="14"/>
      <c r="K62" s="92"/>
      <c r="L62" s="92"/>
    </row>
    <row r="63" spans="1:13" ht="20.100000000000001" customHeight="1" x14ac:dyDescent="0.2"/>
    <row r="64" spans="1:13" ht="54" customHeight="1" x14ac:dyDescent="0.2"/>
    <row r="65" ht="54" customHeight="1" x14ac:dyDescent="0.2"/>
    <row r="66" ht="19.5" customHeight="1" x14ac:dyDescent="0.2"/>
    <row r="67" ht="17.25" customHeight="1" x14ac:dyDescent="0.2"/>
    <row r="68" ht="17.25" customHeight="1" x14ac:dyDescent="0.2"/>
    <row r="69" ht="18" customHeight="1" x14ac:dyDescent="0.2"/>
    <row r="70" ht="17.25" customHeight="1" x14ac:dyDescent="0.2"/>
    <row r="71" ht="16.5" customHeight="1" x14ac:dyDescent="0.2"/>
    <row r="72" ht="29.25" customHeight="1" x14ac:dyDescent="0.2"/>
    <row r="73" ht="18" customHeight="1" x14ac:dyDescent="0.2"/>
    <row r="74" ht="17.25" customHeight="1" x14ac:dyDescent="0.2"/>
    <row r="75" ht="19.5" customHeight="1" x14ac:dyDescent="0.2"/>
    <row r="76" ht="16.5" customHeight="1" x14ac:dyDescent="0.2"/>
    <row r="77" ht="29.25" customHeight="1" x14ac:dyDescent="0.2"/>
    <row r="78" ht="16.5" customHeight="1" x14ac:dyDescent="0.2"/>
    <row r="79" ht="17.25" customHeight="1" x14ac:dyDescent="0.2"/>
    <row r="80" ht="19.5" customHeight="1" x14ac:dyDescent="0.2"/>
    <row r="81" ht="5.25" customHeight="1" x14ac:dyDescent="0.2"/>
    <row r="82" ht="19.5" customHeight="1" x14ac:dyDescent="0.2"/>
    <row r="83" ht="19.5" customHeight="1" x14ac:dyDescent="0.2"/>
    <row r="84" ht="19.5" customHeight="1" x14ac:dyDescent="0.2"/>
    <row r="85" ht="19.5" customHeight="1" x14ac:dyDescent="0.2"/>
    <row r="86" ht="17.25" customHeight="1" x14ac:dyDescent="0.2"/>
    <row r="87" ht="16.5" customHeight="1" x14ac:dyDescent="0.2"/>
    <row r="88" ht="17.25" customHeight="1" x14ac:dyDescent="0.2"/>
    <row r="89" ht="17.25" customHeight="1" x14ac:dyDescent="0.2"/>
    <row r="90" ht="17.25" customHeight="1" x14ac:dyDescent="0.2"/>
    <row r="91" ht="17.25" customHeight="1" x14ac:dyDescent="0.2"/>
    <row r="92" ht="17.25" customHeight="1" x14ac:dyDescent="0.2"/>
    <row r="93" ht="17.25" customHeight="1" x14ac:dyDescent="0.2"/>
    <row r="94" ht="17.25" customHeight="1" x14ac:dyDescent="0.2"/>
    <row r="95" ht="17.25" customHeight="1" x14ac:dyDescent="0.2"/>
    <row r="96" ht="17.25" customHeight="1" x14ac:dyDescent="0.2"/>
    <row r="100" ht="17.25" customHeight="1" x14ac:dyDescent="0.2"/>
    <row r="101" ht="17.25" customHeight="1" x14ac:dyDescent="0.2"/>
  </sheetData>
  <mergeCells count="10">
    <mergeCell ref="A44:M44"/>
    <mergeCell ref="L57:L58"/>
    <mergeCell ref="M1:N1"/>
    <mergeCell ref="C1:K1"/>
    <mergeCell ref="L39:L40"/>
    <mergeCell ref="A4:L4"/>
    <mergeCell ref="A5:L5"/>
    <mergeCell ref="A29:L29"/>
    <mergeCell ref="A18:M18"/>
    <mergeCell ref="L24:L25"/>
  </mergeCells>
  <phoneticPr fontId="14" type="noConversion"/>
  <pageMargins left="0.75" right="0.75" top="1" bottom="1" header="0.5" footer="0.5"/>
  <pageSetup paperSize="9" scale="57"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topLeftCell="A37" zoomScale="75" zoomScaleNormal="75" workbookViewId="0">
      <selection activeCell="O89" sqref="O89"/>
    </sheetView>
  </sheetViews>
  <sheetFormatPr defaultRowHeight="12.75" x14ac:dyDescent="0.2"/>
  <cols>
    <col min="1" max="1" width="49" customWidth="1"/>
    <col min="2" max="2" width="1.5703125" customWidth="1"/>
    <col min="3" max="3" width="15.42578125" customWidth="1"/>
    <col min="4" max="4" width="1.85546875" customWidth="1"/>
    <col min="5" max="5" width="15.42578125" customWidth="1"/>
    <col min="6" max="6" width="1.5703125" customWidth="1"/>
    <col min="7" max="7" width="15.42578125" customWidth="1"/>
    <col min="8" max="8" width="1.5703125" customWidth="1"/>
    <col min="9" max="9" width="15.42578125" customWidth="1"/>
    <col min="10" max="10" width="1.5703125" customWidth="1"/>
    <col min="11" max="11" width="15.28515625" customWidth="1"/>
    <col min="12" max="12" width="1.5703125" customWidth="1"/>
    <col min="13" max="13" width="15.28515625" customWidth="1"/>
  </cols>
  <sheetData>
    <row r="1" spans="1:14" ht="27.75" customHeight="1" x14ac:dyDescent="0.3">
      <c r="A1" s="2"/>
      <c r="B1" s="2"/>
      <c r="C1" s="398" t="str">
        <f>'R&amp;P Accounts'!B2</f>
        <v>SKYE AND LOCHALSH ENVIRONMENT FORUM</v>
      </c>
      <c r="D1" s="398"/>
      <c r="E1" s="398"/>
      <c r="F1" s="398"/>
      <c r="G1" s="398"/>
      <c r="H1" s="398"/>
      <c r="I1" s="398"/>
      <c r="J1" s="398"/>
      <c r="K1" s="398"/>
      <c r="L1" s="1"/>
      <c r="M1" s="345" t="str">
        <f>'R&amp;P Accounts'!L2</f>
        <v>SC040820</v>
      </c>
      <c r="N1" s="345"/>
    </row>
    <row r="2" spans="1:14" x14ac:dyDescent="0.2">
      <c r="A2" s="347"/>
      <c r="B2" s="347"/>
      <c r="C2" s="347"/>
      <c r="D2" s="347"/>
      <c r="E2" s="347"/>
      <c r="F2" s="347"/>
      <c r="G2" s="347"/>
      <c r="H2" s="347"/>
      <c r="I2" s="347"/>
      <c r="J2" s="347"/>
      <c r="K2" s="347"/>
      <c r="L2" s="347"/>
    </row>
    <row r="3" spans="1:14" ht="26.25" customHeight="1" x14ac:dyDescent="0.2">
      <c r="A3" s="46" t="s">
        <v>114</v>
      </c>
      <c r="B3" s="46"/>
      <c r="C3" s="47"/>
      <c r="D3" s="46"/>
      <c r="E3" s="46"/>
      <c r="F3" s="46"/>
      <c r="G3" s="46"/>
      <c r="H3" s="346"/>
      <c r="I3" s="346"/>
      <c r="J3" s="346"/>
      <c r="K3" s="346"/>
      <c r="L3" s="87"/>
      <c r="M3" s="206"/>
    </row>
    <row r="5" spans="1:14" ht="15.75" x14ac:dyDescent="0.2">
      <c r="A5" s="388" t="s">
        <v>132</v>
      </c>
      <c r="B5" s="388"/>
      <c r="C5" s="388"/>
      <c r="D5" s="388"/>
      <c r="E5" s="388"/>
      <c r="F5" s="42"/>
      <c r="G5" s="42"/>
      <c r="H5" s="42"/>
      <c r="I5" s="42"/>
      <c r="J5" s="14"/>
      <c r="K5" s="92"/>
      <c r="L5" s="92"/>
      <c r="M5" s="2"/>
    </row>
    <row r="6" spans="1:14" ht="54.75" customHeight="1" x14ac:dyDescent="0.2">
      <c r="A6" s="77"/>
      <c r="B6" s="77"/>
      <c r="C6" s="125" t="s">
        <v>101</v>
      </c>
      <c r="D6" s="122"/>
      <c r="E6" s="125" t="s">
        <v>102</v>
      </c>
      <c r="F6" s="117"/>
      <c r="G6" s="125" t="s">
        <v>103</v>
      </c>
      <c r="H6" s="117"/>
      <c r="I6" s="125" t="s">
        <v>104</v>
      </c>
      <c r="J6" s="116"/>
      <c r="K6" s="1"/>
      <c r="L6" s="1"/>
      <c r="M6" s="2"/>
    </row>
    <row r="7" spans="1:14" ht="54" customHeight="1" x14ac:dyDescent="0.2">
      <c r="A7" s="77"/>
      <c r="B7" s="77"/>
      <c r="C7" s="122" t="s">
        <v>157</v>
      </c>
      <c r="D7" s="122"/>
      <c r="E7" s="122"/>
      <c r="F7" s="117"/>
      <c r="G7" s="122"/>
      <c r="H7" s="117"/>
      <c r="I7" s="122"/>
      <c r="J7" s="116"/>
      <c r="K7" s="123" t="s">
        <v>97</v>
      </c>
      <c r="L7" s="92"/>
      <c r="M7" s="124" t="s">
        <v>98</v>
      </c>
    </row>
    <row r="8" spans="1:14" ht="16.5" customHeight="1" x14ac:dyDescent="0.2">
      <c r="A8" s="118" t="s">
        <v>90</v>
      </c>
      <c r="B8" s="14"/>
      <c r="C8" s="14"/>
      <c r="D8" s="14"/>
      <c r="E8" s="14"/>
      <c r="F8" s="14"/>
      <c r="G8" s="14"/>
      <c r="H8" s="14"/>
      <c r="I8" s="14"/>
      <c r="J8" s="14"/>
      <c r="K8" s="14"/>
      <c r="L8" s="14"/>
      <c r="M8" s="2"/>
    </row>
    <row r="9" spans="1:14" ht="17.25" customHeight="1" x14ac:dyDescent="0.25">
      <c r="A9" s="93" t="s">
        <v>21</v>
      </c>
      <c r="B9" s="2"/>
      <c r="C9" s="168">
        <v>250</v>
      </c>
      <c r="D9" s="169"/>
      <c r="E9" s="168"/>
      <c r="F9" s="185"/>
      <c r="G9" s="168"/>
      <c r="H9" s="169"/>
      <c r="I9" s="168"/>
      <c r="J9" s="185"/>
      <c r="K9" s="168">
        <f t="shared" ref="K9:K16" si="0">SUM(C9:I9)</f>
        <v>250</v>
      </c>
      <c r="L9" s="186"/>
      <c r="M9" s="168"/>
    </row>
    <row r="10" spans="1:14" ht="17.25" customHeight="1" x14ac:dyDescent="0.25">
      <c r="A10" s="93" t="s">
        <v>22</v>
      </c>
      <c r="B10" s="76"/>
      <c r="C10" s="187"/>
      <c r="D10" s="188"/>
      <c r="E10" s="187"/>
      <c r="F10" s="188"/>
      <c r="G10" s="187"/>
      <c r="H10" s="185"/>
      <c r="I10" s="187"/>
      <c r="J10" s="185"/>
      <c r="K10" s="168">
        <f t="shared" si="0"/>
        <v>0</v>
      </c>
      <c r="L10" s="188"/>
      <c r="M10" s="187"/>
    </row>
    <row r="11" spans="1:14" ht="17.25" customHeight="1" x14ac:dyDescent="0.25">
      <c r="A11" s="93" t="s">
        <v>23</v>
      </c>
      <c r="B11" s="77"/>
      <c r="C11" s="187"/>
      <c r="D11" s="188"/>
      <c r="E11" s="187"/>
      <c r="F11" s="188"/>
      <c r="G11" s="187"/>
      <c r="H11" s="185"/>
      <c r="I11" s="187"/>
      <c r="J11" s="185"/>
      <c r="K11" s="168">
        <f t="shared" si="0"/>
        <v>0</v>
      </c>
      <c r="L11" s="188"/>
      <c r="M11" s="187"/>
    </row>
    <row r="12" spans="1:14" ht="16.5" customHeight="1" x14ac:dyDescent="0.25">
      <c r="A12" s="93" t="s">
        <v>24</v>
      </c>
      <c r="B12" s="77"/>
      <c r="C12" s="187"/>
      <c r="D12" s="188"/>
      <c r="E12" s="187"/>
      <c r="F12" s="188"/>
      <c r="G12" s="187"/>
      <c r="H12" s="185"/>
      <c r="I12" s="187"/>
      <c r="J12" s="185"/>
      <c r="K12" s="168">
        <f t="shared" si="0"/>
        <v>0</v>
      </c>
      <c r="L12" s="188"/>
      <c r="M12" s="187"/>
    </row>
    <row r="13" spans="1:14" ht="17.25" customHeight="1" x14ac:dyDescent="0.25">
      <c r="A13" s="93" t="s">
        <v>25</v>
      </c>
      <c r="B13" s="77"/>
      <c r="C13" s="187"/>
      <c r="D13" s="188"/>
      <c r="E13" s="187"/>
      <c r="F13" s="188"/>
      <c r="G13" s="187"/>
      <c r="H13" s="185"/>
      <c r="I13" s="187"/>
      <c r="J13" s="185"/>
      <c r="K13" s="168">
        <f t="shared" si="0"/>
        <v>0</v>
      </c>
      <c r="L13" s="188"/>
      <c r="M13" s="187"/>
    </row>
    <row r="14" spans="1:14" ht="17.25" customHeight="1" x14ac:dyDescent="0.25">
      <c r="A14" s="93" t="s">
        <v>26</v>
      </c>
      <c r="B14" s="77"/>
      <c r="C14" s="187"/>
      <c r="D14" s="188"/>
      <c r="E14" s="187"/>
      <c r="F14" s="188"/>
      <c r="G14" s="187"/>
      <c r="H14" s="185"/>
      <c r="I14" s="187"/>
      <c r="J14" s="185"/>
      <c r="K14" s="168">
        <f t="shared" si="0"/>
        <v>0</v>
      </c>
      <c r="L14" s="188"/>
      <c r="M14" s="187"/>
    </row>
    <row r="15" spans="1:14" ht="16.5" customHeight="1" x14ac:dyDescent="0.25">
      <c r="A15" s="93" t="s">
        <v>68</v>
      </c>
      <c r="B15" s="90"/>
      <c r="C15" s="189"/>
      <c r="D15" s="190"/>
      <c r="E15" s="189"/>
      <c r="F15" s="190"/>
      <c r="G15" s="189"/>
      <c r="H15" s="190"/>
      <c r="I15" s="189"/>
      <c r="J15" s="190"/>
      <c r="K15" s="168">
        <f t="shared" si="0"/>
        <v>0</v>
      </c>
      <c r="L15" s="190"/>
      <c r="M15" s="189"/>
    </row>
    <row r="16" spans="1:14" ht="16.5" customHeight="1" thickBot="1" x14ac:dyDescent="0.3">
      <c r="A16" s="93" t="s">
        <v>69</v>
      </c>
      <c r="B16" s="106"/>
      <c r="C16" s="191">
        <v>258</v>
      </c>
      <c r="D16" s="192"/>
      <c r="E16" s="191"/>
      <c r="F16" s="192"/>
      <c r="G16" s="191"/>
      <c r="H16" s="192"/>
      <c r="I16" s="191"/>
      <c r="J16" s="192"/>
      <c r="K16" s="168">
        <f t="shared" si="0"/>
        <v>258</v>
      </c>
      <c r="L16" s="192"/>
      <c r="M16" s="191"/>
    </row>
    <row r="17" spans="1:13" ht="16.5" thickBot="1" x14ac:dyDescent="0.3">
      <c r="A17" s="119" t="s">
        <v>95</v>
      </c>
      <c r="B17" s="107"/>
      <c r="C17" s="193">
        <f>SUM(C9:C16)</f>
        <v>508</v>
      </c>
      <c r="D17" s="194"/>
      <c r="E17" s="193">
        <f>SUM(E9:E16)</f>
        <v>0</v>
      </c>
      <c r="F17" s="194"/>
      <c r="G17" s="193">
        <f>SUM(G9:G16)</f>
        <v>0</v>
      </c>
      <c r="H17" s="194"/>
      <c r="I17" s="193">
        <f>SUM(I9:I16)</f>
        <v>0</v>
      </c>
      <c r="J17" s="194"/>
      <c r="K17" s="193">
        <f>SUM(K9:K16)</f>
        <v>508</v>
      </c>
      <c r="L17" s="194"/>
      <c r="M17" s="193">
        <f>SUM(M9:M16)</f>
        <v>0</v>
      </c>
    </row>
    <row r="18" spans="1:13" ht="15" x14ac:dyDescent="0.2">
      <c r="A18" s="105"/>
      <c r="B18" s="105"/>
      <c r="C18" s="105"/>
      <c r="D18" s="105"/>
      <c r="E18" s="105"/>
      <c r="F18" s="105"/>
      <c r="G18" s="105"/>
      <c r="H18" s="105"/>
      <c r="I18" s="105"/>
      <c r="J18" s="105"/>
      <c r="K18" s="249">
        <f>IF(K17='R&amp;P Accounts'!B21,0,"cross ref error")</f>
        <v>0</v>
      </c>
      <c r="L18" s="105"/>
      <c r="M18" s="1"/>
    </row>
    <row r="19" spans="1:13" ht="16.5" customHeight="1" x14ac:dyDescent="0.25">
      <c r="A19" s="74" t="s">
        <v>91</v>
      </c>
      <c r="B19" s="106"/>
      <c r="C19" s="106"/>
      <c r="D19" s="106"/>
      <c r="E19" s="106"/>
      <c r="F19" s="106"/>
      <c r="G19" s="106"/>
      <c r="H19" s="106"/>
      <c r="I19" s="106"/>
      <c r="J19" s="106"/>
      <c r="K19" s="106"/>
      <c r="L19" s="106"/>
      <c r="M19" s="1"/>
    </row>
    <row r="20" spans="1:13" ht="16.5" customHeight="1" x14ac:dyDescent="0.25">
      <c r="A20" s="93" t="s">
        <v>27</v>
      </c>
      <c r="B20" s="106"/>
      <c r="C20" s="179"/>
      <c r="D20" s="180"/>
      <c r="E20" s="179"/>
      <c r="F20" s="180"/>
      <c r="G20" s="179"/>
      <c r="H20" s="180"/>
      <c r="I20" s="179"/>
      <c r="J20" s="180"/>
      <c r="K20" s="256">
        <f>SUM(C20:I20)</f>
        <v>0</v>
      </c>
      <c r="L20" s="180"/>
      <c r="M20" s="179"/>
    </row>
    <row r="21" spans="1:13" ht="16.5" customHeight="1" thickBot="1" x14ac:dyDescent="0.3">
      <c r="A21" s="93" t="s">
        <v>28</v>
      </c>
      <c r="B21" s="106"/>
      <c r="C21" s="181"/>
      <c r="D21" s="180"/>
      <c r="E21" s="181"/>
      <c r="F21" s="180"/>
      <c r="G21" s="181"/>
      <c r="H21" s="180"/>
      <c r="I21" s="181"/>
      <c r="J21" s="180"/>
      <c r="K21" s="256">
        <f>SUM(C21:I21)</f>
        <v>0</v>
      </c>
      <c r="L21" s="180"/>
      <c r="M21" s="181"/>
    </row>
    <row r="22" spans="1:13" ht="16.5" thickBot="1" x14ac:dyDescent="0.3">
      <c r="A22" s="119" t="s">
        <v>95</v>
      </c>
      <c r="B22" s="106"/>
      <c r="C22" s="182">
        <f>SUM(C20:C21)</f>
        <v>0</v>
      </c>
      <c r="D22" s="180"/>
      <c r="E22" s="183">
        <f>SUM(E20:E21)</f>
        <v>0</v>
      </c>
      <c r="F22" s="180"/>
      <c r="G22" s="183">
        <f>SUM(G20:G21)</f>
        <v>0</v>
      </c>
      <c r="H22" s="180"/>
      <c r="I22" s="183">
        <f>SUM(I20:I21)</f>
        <v>0</v>
      </c>
      <c r="J22" s="180"/>
      <c r="K22" s="183">
        <f>SUM(K20:K21)</f>
        <v>0</v>
      </c>
      <c r="L22" s="180"/>
      <c r="M22" s="183">
        <f>SUM(M20:M21)</f>
        <v>0</v>
      </c>
    </row>
    <row r="23" spans="1:13" ht="9" customHeight="1" thickBot="1" x14ac:dyDescent="0.3">
      <c r="A23" s="119"/>
      <c r="B23" s="106"/>
      <c r="C23" s="184"/>
      <c r="D23" s="184"/>
      <c r="E23" s="184"/>
      <c r="F23" s="184"/>
      <c r="G23" s="184"/>
      <c r="H23" s="184"/>
      <c r="I23" s="184"/>
      <c r="J23" s="184"/>
      <c r="K23" s="184"/>
      <c r="L23" s="184"/>
      <c r="M23" s="184"/>
    </row>
    <row r="24" spans="1:13" ht="16.5" thickBot="1" x14ac:dyDescent="0.3">
      <c r="A24" s="119" t="s">
        <v>96</v>
      </c>
      <c r="B24" s="106"/>
      <c r="C24" s="183">
        <f>C17+C22</f>
        <v>508</v>
      </c>
      <c r="D24" s="180"/>
      <c r="E24" s="183">
        <f>E17+E22</f>
        <v>0</v>
      </c>
      <c r="F24" s="180"/>
      <c r="G24" s="183">
        <f>G17+G22</f>
        <v>0</v>
      </c>
      <c r="H24" s="180"/>
      <c r="I24" s="183">
        <f>I17+I22</f>
        <v>0</v>
      </c>
      <c r="J24" s="180"/>
      <c r="K24" s="183">
        <f>K17+K22</f>
        <v>508</v>
      </c>
      <c r="L24" s="180"/>
      <c r="M24" s="183">
        <f>M17+M22</f>
        <v>0</v>
      </c>
    </row>
    <row r="25" spans="1:13" x14ac:dyDescent="0.2">
      <c r="A25" s="106"/>
      <c r="B25" s="106"/>
      <c r="C25" s="106"/>
      <c r="D25" s="106"/>
      <c r="E25" s="106"/>
      <c r="F25" s="106"/>
      <c r="G25" s="106"/>
      <c r="H25" s="106"/>
      <c r="I25" s="106"/>
      <c r="J25" s="106"/>
      <c r="K25" s="250">
        <f>IF(K24='R&amp;P Accounts'!B28,0,"cross ref error")</f>
        <v>0</v>
      </c>
      <c r="L25" s="106"/>
      <c r="M25" s="1"/>
    </row>
    <row r="26" spans="1:13" x14ac:dyDescent="0.2">
      <c r="A26" s="106"/>
      <c r="B26" s="106"/>
      <c r="C26" s="106"/>
      <c r="D26" s="106"/>
      <c r="E26" s="106"/>
      <c r="F26" s="106"/>
      <c r="G26" s="106"/>
      <c r="H26" s="106"/>
      <c r="I26" s="106"/>
      <c r="J26" s="106"/>
      <c r="K26" s="106"/>
      <c r="L26" s="106"/>
      <c r="M26" s="1"/>
    </row>
    <row r="27" spans="1:13" ht="15" x14ac:dyDescent="0.2">
      <c r="A27" s="31" t="s">
        <v>92</v>
      </c>
      <c r="B27" s="106"/>
      <c r="C27" s="106"/>
      <c r="D27" s="106"/>
      <c r="E27" s="106"/>
      <c r="F27" s="106"/>
      <c r="G27" s="106"/>
      <c r="H27" s="106"/>
      <c r="I27" s="106"/>
      <c r="J27" s="106"/>
      <c r="K27" s="106"/>
      <c r="L27" s="106"/>
      <c r="M27" s="1"/>
    </row>
    <row r="28" spans="1:13" ht="16.5" customHeight="1" x14ac:dyDescent="0.25">
      <c r="A28" s="94" t="s">
        <v>29</v>
      </c>
      <c r="B28" s="106"/>
      <c r="C28" s="179"/>
      <c r="D28" s="180"/>
      <c r="E28" s="179"/>
      <c r="F28" s="180"/>
      <c r="G28" s="179"/>
      <c r="H28" s="180"/>
      <c r="I28" s="179"/>
      <c r="J28" s="180"/>
      <c r="K28" s="256">
        <f t="shared" ref="K28:K38" si="1">SUM(C28:I28)</f>
        <v>0</v>
      </c>
      <c r="L28" s="180"/>
      <c r="M28" s="179"/>
    </row>
    <row r="29" spans="1:13" ht="16.5" customHeight="1" x14ac:dyDescent="0.25">
      <c r="A29" s="94" t="s">
        <v>118</v>
      </c>
      <c r="B29" s="106"/>
      <c r="C29" s="179"/>
      <c r="D29" s="180"/>
      <c r="E29" s="179"/>
      <c r="F29" s="180"/>
      <c r="G29" s="179"/>
      <c r="H29" s="180"/>
      <c r="I29" s="179"/>
      <c r="J29" s="180"/>
      <c r="K29" s="256">
        <f t="shared" si="1"/>
        <v>0</v>
      </c>
      <c r="L29" s="180"/>
      <c r="M29" s="179"/>
    </row>
    <row r="30" spans="1:13" ht="16.5" customHeight="1" x14ac:dyDescent="0.25">
      <c r="A30" s="94" t="s">
        <v>30</v>
      </c>
      <c r="B30" s="1"/>
      <c r="C30" s="177"/>
      <c r="D30" s="175"/>
      <c r="E30" s="177"/>
      <c r="F30" s="175"/>
      <c r="G30" s="177"/>
      <c r="H30" s="175"/>
      <c r="I30" s="177"/>
      <c r="J30" s="175"/>
      <c r="K30" s="256">
        <f t="shared" si="1"/>
        <v>0</v>
      </c>
      <c r="L30" s="175"/>
      <c r="M30" s="177"/>
    </row>
    <row r="31" spans="1:13" ht="16.5" customHeight="1" x14ac:dyDescent="0.25">
      <c r="A31" s="94" t="s">
        <v>31</v>
      </c>
      <c r="B31" s="2"/>
      <c r="C31" s="177">
        <v>229.2</v>
      </c>
      <c r="D31" s="174"/>
      <c r="E31" s="177"/>
      <c r="F31" s="174"/>
      <c r="G31" s="177"/>
      <c r="H31" s="174"/>
      <c r="I31" s="177"/>
      <c r="J31" s="174"/>
      <c r="K31" s="256">
        <f t="shared" si="1"/>
        <v>229.2</v>
      </c>
      <c r="L31" s="175"/>
      <c r="M31" s="177"/>
    </row>
    <row r="32" spans="1:13" ht="16.5" customHeight="1" x14ac:dyDescent="0.25">
      <c r="A32" s="94" t="s">
        <v>32</v>
      </c>
      <c r="B32" s="2"/>
      <c r="C32" s="177"/>
      <c r="D32" s="174"/>
      <c r="E32" s="177"/>
      <c r="F32" s="174"/>
      <c r="G32" s="177"/>
      <c r="H32" s="174"/>
      <c r="I32" s="177"/>
      <c r="J32" s="174"/>
      <c r="K32" s="256">
        <f t="shared" si="1"/>
        <v>0</v>
      </c>
      <c r="L32" s="175"/>
      <c r="M32" s="177"/>
    </row>
    <row r="33" spans="1:14" ht="16.5" customHeight="1" x14ac:dyDescent="0.25">
      <c r="A33" s="94" t="s">
        <v>33</v>
      </c>
      <c r="B33" s="2"/>
      <c r="C33" s="177"/>
      <c r="D33" s="174"/>
      <c r="E33" s="177"/>
      <c r="F33" s="174"/>
      <c r="G33" s="177"/>
      <c r="H33" s="174"/>
      <c r="I33" s="177"/>
      <c r="J33" s="174"/>
      <c r="K33" s="256">
        <f t="shared" si="1"/>
        <v>0</v>
      </c>
      <c r="L33" s="175"/>
      <c r="M33" s="177"/>
    </row>
    <row r="34" spans="1:14" ht="16.5" customHeight="1" x14ac:dyDescent="0.25">
      <c r="A34" s="95" t="s">
        <v>34</v>
      </c>
      <c r="B34" s="2"/>
      <c r="C34" s="177"/>
      <c r="D34" s="174"/>
      <c r="E34" s="177"/>
      <c r="F34" s="174"/>
      <c r="G34" s="177"/>
      <c r="H34" s="174"/>
      <c r="I34" s="177"/>
      <c r="J34" s="174"/>
      <c r="K34" s="256">
        <f t="shared" si="1"/>
        <v>0</v>
      </c>
      <c r="L34" s="175"/>
      <c r="M34" s="177"/>
    </row>
    <row r="35" spans="1:14" ht="17.25" customHeight="1" x14ac:dyDescent="0.25">
      <c r="A35" s="95" t="s">
        <v>35</v>
      </c>
      <c r="B35" s="2"/>
      <c r="C35" s="177"/>
      <c r="D35" s="174"/>
      <c r="E35" s="177"/>
      <c r="F35" s="174"/>
      <c r="G35" s="177"/>
      <c r="H35" s="174"/>
      <c r="I35" s="177"/>
      <c r="J35" s="174"/>
      <c r="K35" s="256">
        <f t="shared" si="1"/>
        <v>0</v>
      </c>
      <c r="L35" s="175"/>
      <c r="M35" s="177"/>
    </row>
    <row r="36" spans="1:14" ht="17.25" customHeight="1" x14ac:dyDescent="0.25">
      <c r="A36" s="95" t="s">
        <v>36</v>
      </c>
      <c r="B36" s="2"/>
      <c r="C36" s="177"/>
      <c r="D36" s="174"/>
      <c r="E36" s="177"/>
      <c r="F36" s="174"/>
      <c r="G36" s="177"/>
      <c r="H36" s="174"/>
      <c r="I36" s="177"/>
      <c r="J36" s="174"/>
      <c r="K36" s="256">
        <f t="shared" si="1"/>
        <v>0</v>
      </c>
      <c r="L36" s="175"/>
      <c r="M36" s="177"/>
    </row>
    <row r="37" spans="1:14" ht="15" x14ac:dyDescent="0.25">
      <c r="A37" s="94"/>
      <c r="B37" s="2"/>
      <c r="C37" s="177"/>
      <c r="D37" s="174"/>
      <c r="E37" s="177"/>
      <c r="F37" s="174"/>
      <c r="G37" s="177"/>
      <c r="H37" s="174"/>
      <c r="I37" s="177"/>
      <c r="J37" s="174"/>
      <c r="K37" s="256">
        <f t="shared" si="1"/>
        <v>0</v>
      </c>
      <c r="L37" s="175"/>
      <c r="M37" s="177"/>
    </row>
    <row r="38" spans="1:14" ht="15.75" thickBot="1" x14ac:dyDescent="0.3">
      <c r="A38" s="120"/>
      <c r="B38" s="2"/>
      <c r="C38" s="177"/>
      <c r="D38" s="174"/>
      <c r="E38" s="177"/>
      <c r="F38" s="174"/>
      <c r="G38" s="177"/>
      <c r="H38" s="174"/>
      <c r="I38" s="177"/>
      <c r="J38" s="174"/>
      <c r="K38" s="256">
        <f t="shared" si="1"/>
        <v>0</v>
      </c>
      <c r="L38" s="175"/>
      <c r="M38" s="177"/>
    </row>
    <row r="39" spans="1:14" ht="16.5" customHeight="1" thickBot="1" x14ac:dyDescent="0.3">
      <c r="A39" s="65" t="s">
        <v>95</v>
      </c>
      <c r="B39" s="2"/>
      <c r="C39" s="178">
        <f>SUM(C28:C38)</f>
        <v>229.2</v>
      </c>
      <c r="D39" s="174"/>
      <c r="E39" s="173">
        <f>SUM(E28:E38)</f>
        <v>0</v>
      </c>
      <c r="F39" s="174"/>
      <c r="G39" s="173">
        <f>SUM(G28:G38)</f>
        <v>0</v>
      </c>
      <c r="H39" s="174"/>
      <c r="I39" s="173">
        <f>SUM(I28:I38)</f>
        <v>0</v>
      </c>
      <c r="J39" s="174"/>
      <c r="K39" s="173">
        <f>SUM(K28:K38)</f>
        <v>229.2</v>
      </c>
      <c r="L39" s="175"/>
      <c r="M39" s="173">
        <f>SUM(M28:M38)</f>
        <v>0</v>
      </c>
    </row>
    <row r="40" spans="1:14" x14ac:dyDescent="0.2">
      <c r="A40" s="2"/>
      <c r="B40" s="2"/>
      <c r="C40" s="34"/>
      <c r="D40" s="2"/>
      <c r="E40" s="2"/>
      <c r="F40" s="2"/>
      <c r="G40" s="2"/>
      <c r="H40" s="2"/>
      <c r="I40" s="2"/>
      <c r="J40" s="2"/>
      <c r="K40" s="251">
        <f>IF(K39='R&amp;P Accounts'!B42,0,"cross ref error")</f>
        <v>0</v>
      </c>
      <c r="L40" s="1"/>
      <c r="M40" s="2"/>
    </row>
    <row r="41" spans="1:14" ht="30" customHeight="1" x14ac:dyDescent="0.25">
      <c r="A41" s="74" t="s">
        <v>93</v>
      </c>
      <c r="B41" s="2"/>
      <c r="C41" s="34"/>
      <c r="D41" s="2"/>
      <c r="E41" s="2"/>
      <c r="F41" s="2"/>
      <c r="G41" s="2"/>
      <c r="H41" s="2"/>
      <c r="I41" s="2"/>
      <c r="J41" s="2"/>
      <c r="K41" s="2"/>
      <c r="L41" s="1"/>
      <c r="M41" s="2"/>
    </row>
    <row r="42" spans="1:14" ht="17.25" customHeight="1" x14ac:dyDescent="0.25">
      <c r="A42" s="94" t="s">
        <v>37</v>
      </c>
      <c r="B42" s="2"/>
      <c r="C42" s="177"/>
      <c r="D42" s="174"/>
      <c r="E42" s="177"/>
      <c r="F42" s="174"/>
      <c r="G42" s="177"/>
      <c r="H42" s="174"/>
      <c r="I42" s="177"/>
      <c r="J42" s="174"/>
      <c r="K42" s="256">
        <f>SUM(C42:I42)</f>
        <v>0</v>
      </c>
      <c r="L42" s="175"/>
      <c r="M42" s="177"/>
    </row>
    <row r="43" spans="1:14" ht="16.5" customHeight="1" thickBot="1" x14ac:dyDescent="0.3">
      <c r="A43" s="94" t="s">
        <v>38</v>
      </c>
      <c r="B43" s="2"/>
      <c r="C43" s="177"/>
      <c r="D43" s="174"/>
      <c r="E43" s="177"/>
      <c r="F43" s="174"/>
      <c r="G43" s="177"/>
      <c r="H43" s="174"/>
      <c r="I43" s="177"/>
      <c r="J43" s="174"/>
      <c r="K43" s="256">
        <f>SUM(C43:I43)</f>
        <v>0</v>
      </c>
      <c r="L43" s="175"/>
      <c r="M43" s="177"/>
    </row>
    <row r="44" spans="1:14" ht="16.5" customHeight="1" thickBot="1" x14ac:dyDescent="0.3">
      <c r="A44" s="15" t="s">
        <v>94</v>
      </c>
      <c r="B44" s="2"/>
      <c r="C44" s="178">
        <f>C42+C43</f>
        <v>0</v>
      </c>
      <c r="D44" s="174"/>
      <c r="E44" s="173">
        <f>E42+E43</f>
        <v>0</v>
      </c>
      <c r="F44" s="174"/>
      <c r="G44" s="173">
        <f>G42+G43</f>
        <v>0</v>
      </c>
      <c r="H44" s="174"/>
      <c r="I44" s="173">
        <f>I42+I43</f>
        <v>0</v>
      </c>
      <c r="J44" s="174"/>
      <c r="K44" s="173">
        <f>K42+K43</f>
        <v>0</v>
      </c>
      <c r="L44" s="175"/>
      <c r="M44" s="173">
        <f>M42+M43</f>
        <v>0</v>
      </c>
    </row>
    <row r="45" spans="1:14" ht="17.25" customHeight="1" thickBot="1" x14ac:dyDescent="0.25">
      <c r="A45" s="1"/>
      <c r="B45" s="2"/>
      <c r="C45" s="146"/>
      <c r="D45" s="144"/>
      <c r="E45" s="144"/>
      <c r="F45" s="144"/>
      <c r="G45" s="144"/>
      <c r="H45" s="144"/>
      <c r="I45" s="144"/>
      <c r="J45" s="144"/>
      <c r="K45" s="251">
        <f>IF(K44='R&amp;P Accounts'!B47,0,"cross ref error")</f>
        <v>0</v>
      </c>
      <c r="L45" s="145"/>
      <c r="M45" s="144"/>
    </row>
    <row r="46" spans="1:14" ht="16.5" customHeight="1" thickBot="1" x14ac:dyDescent="0.3">
      <c r="A46" s="121" t="s">
        <v>12</v>
      </c>
      <c r="B46" s="2"/>
      <c r="C46" s="173">
        <f>+C44+C39</f>
        <v>229.2</v>
      </c>
      <c r="D46" s="174"/>
      <c r="E46" s="173">
        <f>+E44+E39</f>
        <v>0</v>
      </c>
      <c r="F46" s="174"/>
      <c r="G46" s="173">
        <f>+G44+G39</f>
        <v>0</v>
      </c>
      <c r="H46" s="174"/>
      <c r="I46" s="173">
        <f>+I44+I39</f>
        <v>0</v>
      </c>
      <c r="J46" s="174"/>
      <c r="K46" s="173">
        <f>+K44+K39</f>
        <v>229.2</v>
      </c>
      <c r="L46" s="175"/>
      <c r="M46" s="173">
        <f>+M44+M39</f>
        <v>0</v>
      </c>
      <c r="N46" s="176"/>
    </row>
    <row r="47" spans="1:14" ht="17.25" customHeight="1" thickBot="1" x14ac:dyDescent="0.25">
      <c r="A47" s="2"/>
      <c r="B47" s="2"/>
      <c r="C47" s="146"/>
      <c r="D47" s="144"/>
      <c r="E47" s="144"/>
      <c r="F47" s="144"/>
      <c r="G47" s="144"/>
      <c r="H47" s="144"/>
      <c r="I47" s="144"/>
      <c r="J47" s="144"/>
      <c r="K47" s="251">
        <f>IF(K46='R&amp;P Accounts'!B49,0,"cross ref error")</f>
        <v>0</v>
      </c>
      <c r="L47" s="145"/>
      <c r="M47" s="144"/>
    </row>
    <row r="48" spans="1:14" ht="18.75" customHeight="1" thickBot="1" x14ac:dyDescent="0.3">
      <c r="A48" s="44" t="s">
        <v>109</v>
      </c>
      <c r="B48" s="2"/>
      <c r="C48" s="170">
        <f>+C24-C46</f>
        <v>278.8</v>
      </c>
      <c r="D48" s="171"/>
      <c r="E48" s="170">
        <f>+E24-E46</f>
        <v>0</v>
      </c>
      <c r="F48" s="171"/>
      <c r="G48" s="170">
        <f>+G24-G46</f>
        <v>0</v>
      </c>
      <c r="H48" s="171"/>
      <c r="I48" s="170">
        <f>+I24-I46</f>
        <v>0</v>
      </c>
      <c r="J48" s="171"/>
      <c r="K48" s="170">
        <f>+K24-K46</f>
        <v>278.8</v>
      </c>
      <c r="L48" s="172"/>
      <c r="M48" s="170">
        <f>+M24-M46</f>
        <v>0</v>
      </c>
    </row>
    <row r="49" spans="1:13" ht="14.25" customHeight="1" thickBot="1" x14ac:dyDescent="0.3">
      <c r="A49" s="44"/>
      <c r="B49" s="2"/>
      <c r="C49" s="254"/>
      <c r="D49" s="171"/>
      <c r="E49" s="254"/>
      <c r="F49" s="171"/>
      <c r="G49" s="254"/>
      <c r="H49" s="171"/>
      <c r="I49" s="254"/>
      <c r="J49" s="171"/>
      <c r="K49" s="254"/>
      <c r="L49" s="172"/>
      <c r="M49" s="254"/>
    </row>
    <row r="50" spans="1:13" ht="18.75" customHeight="1" thickBot="1" x14ac:dyDescent="0.3">
      <c r="A50" s="107" t="s">
        <v>125</v>
      </c>
      <c r="B50" s="2"/>
      <c r="C50" s="170"/>
      <c r="D50" s="171"/>
      <c r="E50" s="255"/>
      <c r="F50" s="171"/>
      <c r="G50" s="255"/>
      <c r="H50" s="171"/>
      <c r="I50" s="255"/>
      <c r="J50" s="171"/>
      <c r="K50" s="255">
        <f>SUM(C50:I50)</f>
        <v>0</v>
      </c>
      <c r="L50" s="172"/>
      <c r="M50" s="255"/>
    </row>
    <row r="51" spans="1:13" ht="14.25" customHeight="1" thickBot="1" x14ac:dyDescent="0.3">
      <c r="A51" s="107"/>
      <c r="B51" s="2"/>
      <c r="C51" s="155"/>
      <c r="D51" s="171"/>
      <c r="E51" s="171"/>
      <c r="F51" s="171"/>
      <c r="G51" s="171"/>
      <c r="H51" s="171"/>
      <c r="I51" s="171"/>
      <c r="J51" s="171"/>
      <c r="K51" s="171"/>
      <c r="L51" s="172"/>
      <c r="M51" s="171"/>
    </row>
    <row r="52" spans="1:13" ht="18.75" customHeight="1" thickBot="1" x14ac:dyDescent="0.3">
      <c r="A52" s="65" t="s">
        <v>42</v>
      </c>
      <c r="B52" s="2"/>
      <c r="C52" s="170">
        <f>C48+C50</f>
        <v>278.8</v>
      </c>
      <c r="D52" s="171"/>
      <c r="E52" s="170">
        <f>E48+E50</f>
        <v>0</v>
      </c>
      <c r="F52" s="171"/>
      <c r="G52" s="170">
        <f>G48+G50</f>
        <v>0</v>
      </c>
      <c r="H52" s="171"/>
      <c r="I52" s="170">
        <f>I48+I50</f>
        <v>0</v>
      </c>
      <c r="J52" s="171"/>
      <c r="K52" s="170">
        <f>K48+K50</f>
        <v>278.8</v>
      </c>
      <c r="L52" s="172"/>
      <c r="M52" s="170">
        <f>M48+M50</f>
        <v>0</v>
      </c>
    </row>
    <row r="53" spans="1:13" x14ac:dyDescent="0.2">
      <c r="A53" s="2"/>
      <c r="B53" s="2"/>
      <c r="C53" s="34"/>
      <c r="D53" s="2"/>
      <c r="E53" s="2"/>
      <c r="F53" s="2"/>
      <c r="G53" s="2"/>
      <c r="H53" s="2"/>
      <c r="I53" s="2"/>
      <c r="J53" s="2"/>
      <c r="K53" s="252">
        <f>IF(K52='R&amp;P Accounts'!B55,0,"cross ref error")</f>
        <v>0</v>
      </c>
      <c r="L53" s="1"/>
      <c r="M53" s="2"/>
    </row>
    <row r="55" spans="1:13" ht="15.75" x14ac:dyDescent="0.25">
      <c r="A55" s="204" t="s">
        <v>111</v>
      </c>
    </row>
    <row r="56" spans="1:13" x14ac:dyDescent="0.2">
      <c r="A56" s="389"/>
      <c r="B56" s="390"/>
      <c r="C56" s="390"/>
      <c r="D56" s="390"/>
      <c r="E56" s="390"/>
      <c r="F56" s="390"/>
      <c r="G56" s="390"/>
      <c r="H56" s="390"/>
      <c r="I56" s="390"/>
      <c r="J56" s="390"/>
      <c r="K56" s="390"/>
      <c r="L56" s="390"/>
      <c r="M56" s="391"/>
    </row>
    <row r="57" spans="1:13" x14ac:dyDescent="0.2">
      <c r="A57" s="392"/>
      <c r="B57" s="393"/>
      <c r="C57" s="393"/>
      <c r="D57" s="393"/>
      <c r="E57" s="393"/>
      <c r="F57" s="393"/>
      <c r="G57" s="393"/>
      <c r="H57" s="393"/>
      <c r="I57" s="393"/>
      <c r="J57" s="393"/>
      <c r="K57" s="393"/>
      <c r="L57" s="393"/>
      <c r="M57" s="394"/>
    </row>
    <row r="58" spans="1:13" x14ac:dyDescent="0.2">
      <c r="A58" s="392"/>
      <c r="B58" s="393"/>
      <c r="C58" s="393"/>
      <c r="D58" s="393"/>
      <c r="E58" s="393"/>
      <c r="F58" s="393"/>
      <c r="G58" s="393"/>
      <c r="H58" s="393"/>
      <c r="I58" s="393"/>
      <c r="J58" s="393"/>
      <c r="K58" s="393"/>
      <c r="L58" s="393"/>
      <c r="M58" s="394"/>
    </row>
    <row r="59" spans="1:13" x14ac:dyDescent="0.2">
      <c r="A59" s="392"/>
      <c r="B59" s="393"/>
      <c r="C59" s="393"/>
      <c r="D59" s="393"/>
      <c r="E59" s="393"/>
      <c r="F59" s="393"/>
      <c r="G59" s="393"/>
      <c r="H59" s="393"/>
      <c r="I59" s="393"/>
      <c r="J59" s="393"/>
      <c r="K59" s="393"/>
      <c r="L59" s="393"/>
      <c r="M59" s="394"/>
    </row>
    <row r="60" spans="1:13" x14ac:dyDescent="0.2">
      <c r="A60" s="392"/>
      <c r="B60" s="393"/>
      <c r="C60" s="393"/>
      <c r="D60" s="393"/>
      <c r="E60" s="393"/>
      <c r="F60" s="393"/>
      <c r="G60" s="393"/>
      <c r="H60" s="393"/>
      <c r="I60" s="393"/>
      <c r="J60" s="393"/>
      <c r="K60" s="393"/>
      <c r="L60" s="393"/>
      <c r="M60" s="394"/>
    </row>
    <row r="61" spans="1:13" x14ac:dyDescent="0.2">
      <c r="A61" s="392"/>
      <c r="B61" s="393"/>
      <c r="C61" s="393"/>
      <c r="D61" s="393"/>
      <c r="E61" s="393"/>
      <c r="F61" s="393"/>
      <c r="G61" s="393"/>
      <c r="H61" s="393"/>
      <c r="I61" s="393"/>
      <c r="J61" s="393"/>
      <c r="K61" s="393"/>
      <c r="L61" s="393"/>
      <c r="M61" s="394"/>
    </row>
    <row r="62" spans="1:13" x14ac:dyDescent="0.2">
      <c r="A62" s="392"/>
      <c r="B62" s="393"/>
      <c r="C62" s="393"/>
      <c r="D62" s="393"/>
      <c r="E62" s="393"/>
      <c r="F62" s="393"/>
      <c r="G62" s="393"/>
      <c r="H62" s="393"/>
      <c r="I62" s="393"/>
      <c r="J62" s="393"/>
      <c r="K62" s="393"/>
      <c r="L62" s="393"/>
      <c r="M62" s="394"/>
    </row>
    <row r="63" spans="1:13" x14ac:dyDescent="0.2">
      <c r="A63" s="392"/>
      <c r="B63" s="393"/>
      <c r="C63" s="393"/>
      <c r="D63" s="393"/>
      <c r="E63" s="393"/>
      <c r="F63" s="393"/>
      <c r="G63" s="393"/>
      <c r="H63" s="393"/>
      <c r="I63" s="393"/>
      <c r="J63" s="393"/>
      <c r="K63" s="393"/>
      <c r="L63" s="393"/>
      <c r="M63" s="394"/>
    </row>
    <row r="64" spans="1:13" x14ac:dyDescent="0.2">
      <c r="A64" s="395"/>
      <c r="B64" s="396"/>
      <c r="C64" s="396"/>
      <c r="D64" s="396"/>
      <c r="E64" s="396"/>
      <c r="F64" s="396"/>
      <c r="G64" s="396"/>
      <c r="H64" s="396"/>
      <c r="I64" s="396"/>
      <c r="J64" s="396"/>
      <c r="K64" s="396"/>
      <c r="L64" s="396"/>
      <c r="M64" s="397"/>
    </row>
  </sheetData>
  <mergeCells count="6">
    <mergeCell ref="A56:M64"/>
    <mergeCell ref="C1:K1"/>
    <mergeCell ref="A5:E5"/>
    <mergeCell ref="M1:N1"/>
    <mergeCell ref="A2:L2"/>
    <mergeCell ref="H3:K3"/>
  </mergeCells>
  <phoneticPr fontId="14" type="noConversion"/>
  <pageMargins left="0.75" right="0.75" top="1" bottom="1" header="0.5" footer="0.5"/>
  <pageSetup paperSize="9" scale="54" orientation="portrait"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opLeftCell="A32" zoomScale="80" workbookViewId="0">
      <selection activeCell="M47" sqref="M47"/>
    </sheetView>
  </sheetViews>
  <sheetFormatPr defaultColWidth="9.140625" defaultRowHeight="12.75" x14ac:dyDescent="0.2"/>
  <cols>
    <col min="1" max="1" width="49" style="2" customWidth="1"/>
    <col min="2" max="2" width="1.5703125" style="2" customWidth="1"/>
    <col min="3" max="3" width="15.42578125" style="34" customWidth="1"/>
    <col min="4" max="4" width="1.7109375" style="2" customWidth="1"/>
    <col min="5" max="5" width="15.42578125" style="2" customWidth="1"/>
    <col min="6" max="6" width="1.5703125" style="2" customWidth="1"/>
    <col min="7" max="7" width="15.42578125" style="2" customWidth="1"/>
    <col min="8" max="8" width="1.42578125" style="2" customWidth="1"/>
    <col min="9" max="9" width="15.42578125" style="2" customWidth="1"/>
    <col min="10" max="10" width="1.5703125" style="2" customWidth="1"/>
    <col min="11" max="11" width="14.7109375" style="1" customWidth="1"/>
    <col min="12" max="12" width="1.7109375" style="1" customWidth="1"/>
    <col min="13" max="13" width="14.7109375" style="2" customWidth="1"/>
    <col min="14" max="16384" width="9.140625" style="2"/>
  </cols>
  <sheetData>
    <row r="1" spans="1:14" ht="27.75" customHeight="1" x14ac:dyDescent="0.3">
      <c r="C1" s="321" t="str">
        <f>'R&amp;P Accounts'!B2</f>
        <v>SKYE AND LOCHALSH ENVIRONMENT FORUM</v>
      </c>
      <c r="D1" s="321"/>
      <c r="E1" s="321"/>
      <c r="F1" s="321"/>
      <c r="G1" s="321"/>
      <c r="H1" s="321"/>
      <c r="I1" s="321"/>
      <c r="J1" s="321"/>
      <c r="K1" s="321"/>
      <c r="M1" s="345" t="str">
        <f>'R&amp;P Accounts'!L2</f>
        <v>SC040820</v>
      </c>
      <c r="N1" s="345"/>
    </row>
    <row r="2" spans="1:14" ht="10.5" customHeight="1" x14ac:dyDescent="0.2">
      <c r="A2" s="347"/>
      <c r="B2" s="347"/>
      <c r="C2" s="347"/>
      <c r="D2" s="347"/>
      <c r="E2" s="347"/>
      <c r="F2" s="347"/>
      <c r="G2" s="347"/>
      <c r="H2" s="347"/>
      <c r="I2" s="347"/>
      <c r="J2" s="347"/>
      <c r="K2" s="347"/>
      <c r="L2" s="347"/>
    </row>
    <row r="3" spans="1:14" s="50" customFormat="1" ht="26.25" customHeight="1" x14ac:dyDescent="0.2">
      <c r="A3" s="46" t="s">
        <v>115</v>
      </c>
      <c r="B3" s="46"/>
      <c r="C3" s="47"/>
      <c r="D3" s="46"/>
      <c r="E3" s="46"/>
      <c r="F3" s="46"/>
      <c r="G3" s="46"/>
      <c r="H3" s="346"/>
      <c r="I3" s="346"/>
      <c r="J3" s="346"/>
      <c r="K3" s="346"/>
      <c r="L3" s="87"/>
      <c r="M3" s="205"/>
    </row>
    <row r="4" spans="1:14" ht="15" customHeight="1" x14ac:dyDescent="0.2">
      <c r="A4" s="347"/>
      <c r="B4" s="347"/>
      <c r="C4" s="347"/>
      <c r="D4" s="347"/>
      <c r="E4" s="347"/>
      <c r="F4" s="347"/>
      <c r="G4" s="347"/>
      <c r="H4" s="347"/>
      <c r="I4" s="347"/>
      <c r="J4" s="347"/>
      <c r="K4" s="347"/>
      <c r="L4" s="347"/>
    </row>
    <row r="5" spans="1:14" ht="20.100000000000001" customHeight="1" x14ac:dyDescent="0.2">
      <c r="A5" s="388" t="s">
        <v>131</v>
      </c>
      <c r="B5" s="388"/>
      <c r="C5" s="388"/>
      <c r="D5" s="388"/>
      <c r="E5" s="388"/>
      <c r="F5" s="42"/>
      <c r="G5" s="42"/>
      <c r="H5" s="42"/>
      <c r="I5" s="42"/>
      <c r="J5" s="14"/>
      <c r="K5" s="92"/>
      <c r="L5" s="92"/>
    </row>
    <row r="6" spans="1:14" ht="54" customHeight="1" x14ac:dyDescent="0.2">
      <c r="A6" s="77"/>
      <c r="B6" s="77"/>
      <c r="C6" s="125" t="s">
        <v>105</v>
      </c>
      <c r="D6" s="125"/>
      <c r="E6" s="125" t="s">
        <v>106</v>
      </c>
      <c r="F6" s="126"/>
      <c r="G6" s="125" t="s">
        <v>107</v>
      </c>
      <c r="H6" s="126"/>
      <c r="I6" s="125" t="s">
        <v>108</v>
      </c>
      <c r="J6" s="116"/>
      <c r="K6" s="2"/>
      <c r="L6" s="2"/>
    </row>
    <row r="7" spans="1:14" ht="54" customHeight="1" x14ac:dyDescent="0.2">
      <c r="A7" s="77"/>
      <c r="B7" s="77"/>
      <c r="C7" s="122" t="s">
        <v>159</v>
      </c>
      <c r="D7" s="122"/>
      <c r="E7" s="122" t="s">
        <v>136</v>
      </c>
      <c r="F7" s="117"/>
      <c r="G7" s="122" t="s">
        <v>160</v>
      </c>
      <c r="H7" s="117"/>
      <c r="I7" s="122"/>
      <c r="J7" s="116"/>
      <c r="K7" s="123" t="s">
        <v>99</v>
      </c>
      <c r="L7" s="92"/>
      <c r="M7" s="124" t="s">
        <v>100</v>
      </c>
    </row>
    <row r="8" spans="1:14" ht="19.5" customHeight="1" x14ac:dyDescent="0.2">
      <c r="A8" s="118" t="s">
        <v>90</v>
      </c>
      <c r="B8" s="14"/>
      <c r="C8" s="14"/>
      <c r="D8" s="14"/>
      <c r="E8" s="14"/>
      <c r="F8" s="14"/>
      <c r="G8" s="14"/>
      <c r="H8" s="14"/>
      <c r="I8" s="14"/>
      <c r="J8" s="14"/>
      <c r="K8" s="14"/>
      <c r="L8" s="14"/>
    </row>
    <row r="9" spans="1:14" ht="17.25" customHeight="1" x14ac:dyDescent="0.25">
      <c r="A9" s="93" t="s">
        <v>21</v>
      </c>
      <c r="C9" s="256"/>
      <c r="D9" s="261"/>
      <c r="E9" s="256">
        <v>500</v>
      </c>
      <c r="F9" s="134"/>
      <c r="G9" s="256"/>
      <c r="H9" s="261"/>
      <c r="I9" s="256"/>
      <c r="J9" s="134"/>
      <c r="K9" s="256">
        <f>SUM(C9:I9)</f>
        <v>500</v>
      </c>
      <c r="L9" s="195"/>
      <c r="M9" s="256"/>
    </row>
    <row r="10" spans="1:14" ht="17.25" customHeight="1" x14ac:dyDescent="0.25">
      <c r="A10" s="93" t="s">
        <v>22</v>
      </c>
      <c r="B10" s="76"/>
      <c r="C10" s="130"/>
      <c r="D10" s="131"/>
      <c r="E10" s="130"/>
      <c r="F10" s="131"/>
      <c r="G10" s="130"/>
      <c r="H10" s="134"/>
      <c r="I10" s="130"/>
      <c r="J10" s="134"/>
      <c r="K10" s="256">
        <f t="shared" ref="K10:K16" si="0">SUM(C10:I10)</f>
        <v>0</v>
      </c>
      <c r="L10" s="131"/>
      <c r="M10" s="196"/>
    </row>
    <row r="11" spans="1:14" ht="18" customHeight="1" x14ac:dyDescent="0.25">
      <c r="A11" s="93" t="s">
        <v>23</v>
      </c>
      <c r="B11" s="77"/>
      <c r="C11" s="130"/>
      <c r="D11" s="131"/>
      <c r="E11" s="130">
        <v>700</v>
      </c>
      <c r="F11" s="131"/>
      <c r="G11" s="130"/>
      <c r="H11" s="134"/>
      <c r="I11" s="130"/>
      <c r="J11" s="134"/>
      <c r="K11" s="256">
        <f t="shared" si="0"/>
        <v>700</v>
      </c>
      <c r="L11" s="131"/>
      <c r="M11" s="196">
        <v>19323</v>
      </c>
    </row>
    <row r="12" spans="1:14" ht="16.5" customHeight="1" x14ac:dyDescent="0.25">
      <c r="A12" s="93" t="s">
        <v>24</v>
      </c>
      <c r="B12" s="77"/>
      <c r="C12" s="130"/>
      <c r="D12" s="131"/>
      <c r="E12" s="130"/>
      <c r="F12" s="131"/>
      <c r="G12" s="130"/>
      <c r="H12" s="134"/>
      <c r="I12" s="130"/>
      <c r="J12" s="134"/>
      <c r="K12" s="256">
        <f t="shared" si="0"/>
        <v>0</v>
      </c>
      <c r="L12" s="131"/>
      <c r="M12" s="196"/>
    </row>
    <row r="13" spans="1:14" ht="18" customHeight="1" x14ac:dyDescent="0.25">
      <c r="A13" s="93" t="s">
        <v>25</v>
      </c>
      <c r="B13" s="77"/>
      <c r="C13" s="130"/>
      <c r="D13" s="131"/>
      <c r="E13" s="130"/>
      <c r="F13" s="131"/>
      <c r="G13" s="130"/>
      <c r="H13" s="134"/>
      <c r="I13" s="130"/>
      <c r="J13" s="134"/>
      <c r="K13" s="256">
        <f t="shared" si="0"/>
        <v>0</v>
      </c>
      <c r="L13" s="131"/>
      <c r="M13" s="196">
        <v>350</v>
      </c>
    </row>
    <row r="14" spans="1:14" ht="29.25" customHeight="1" x14ac:dyDescent="0.25">
      <c r="A14" s="93" t="s">
        <v>26</v>
      </c>
      <c r="B14" s="77"/>
      <c r="C14" s="130"/>
      <c r="D14" s="131"/>
      <c r="E14" s="130"/>
      <c r="F14" s="131"/>
      <c r="G14" s="130"/>
      <c r="H14" s="134"/>
      <c r="I14" s="130"/>
      <c r="J14" s="134"/>
      <c r="K14" s="256">
        <f t="shared" si="0"/>
        <v>0</v>
      </c>
      <c r="L14" s="131"/>
      <c r="M14" s="196"/>
    </row>
    <row r="15" spans="1:14" ht="17.25" customHeight="1" x14ac:dyDescent="0.25">
      <c r="A15" s="93" t="s">
        <v>68</v>
      </c>
      <c r="B15" s="90"/>
      <c r="C15" s="179"/>
      <c r="D15" s="257"/>
      <c r="E15" s="179"/>
      <c r="F15" s="257"/>
      <c r="G15" s="179"/>
      <c r="H15" s="257"/>
      <c r="I15" s="179"/>
      <c r="J15" s="257"/>
      <c r="K15" s="256">
        <f t="shared" si="0"/>
        <v>0</v>
      </c>
      <c r="L15" s="198"/>
      <c r="M15" s="197"/>
    </row>
    <row r="16" spans="1:14" ht="17.25" customHeight="1" thickBot="1" x14ac:dyDescent="0.3">
      <c r="A16" s="93" t="s">
        <v>69</v>
      </c>
      <c r="B16" s="106"/>
      <c r="C16" s="258"/>
      <c r="D16" s="180"/>
      <c r="E16" s="258"/>
      <c r="F16" s="180"/>
      <c r="G16" s="258"/>
      <c r="H16" s="180"/>
      <c r="I16" s="258"/>
      <c r="J16" s="180"/>
      <c r="K16" s="256">
        <f t="shared" si="0"/>
        <v>0</v>
      </c>
      <c r="L16" s="200"/>
      <c r="M16" s="199">
        <v>105</v>
      </c>
    </row>
    <row r="17" spans="1:13" ht="18" customHeight="1" thickBot="1" x14ac:dyDescent="0.3">
      <c r="A17" s="119" t="s">
        <v>95</v>
      </c>
      <c r="B17" s="107"/>
      <c r="C17" s="259">
        <f>SUM(C9:C16)</f>
        <v>0</v>
      </c>
      <c r="D17" s="260"/>
      <c r="E17" s="259">
        <f>SUM(E9:E16)</f>
        <v>1200</v>
      </c>
      <c r="F17" s="260"/>
      <c r="G17" s="259">
        <f>SUM(G9:G16)</f>
        <v>0</v>
      </c>
      <c r="H17" s="260"/>
      <c r="I17" s="259">
        <f>SUM(I9:I16)</f>
        <v>0</v>
      </c>
      <c r="J17" s="260"/>
      <c r="K17" s="259">
        <f>SUM(K9:K16)</f>
        <v>1200</v>
      </c>
      <c r="L17" s="260"/>
      <c r="M17" s="259">
        <f>SUM(M9:M16)</f>
        <v>19778</v>
      </c>
    </row>
    <row r="18" spans="1:13" ht="15.75" customHeight="1" x14ac:dyDescent="0.2">
      <c r="A18" s="105"/>
      <c r="B18" s="105"/>
      <c r="C18" s="105"/>
      <c r="D18" s="105"/>
      <c r="E18" s="105"/>
      <c r="F18" s="105"/>
      <c r="G18" s="105"/>
      <c r="H18" s="105"/>
      <c r="I18" s="105"/>
      <c r="J18" s="105"/>
      <c r="K18" s="253">
        <f>IF(K17='R&amp;P Accounts'!D21,0,"cross ref error")</f>
        <v>0</v>
      </c>
      <c r="L18" s="105"/>
      <c r="M18" s="1"/>
    </row>
    <row r="19" spans="1:13" ht="29.25" customHeight="1" x14ac:dyDescent="0.25">
      <c r="A19" s="74" t="s">
        <v>91</v>
      </c>
      <c r="B19" s="106"/>
      <c r="C19" s="106"/>
      <c r="D19" s="106"/>
      <c r="E19" s="106"/>
      <c r="F19" s="106"/>
      <c r="G19" s="106"/>
      <c r="H19" s="106"/>
      <c r="I19" s="106"/>
      <c r="J19" s="106"/>
      <c r="K19" s="106"/>
      <c r="L19" s="106"/>
      <c r="M19" s="1"/>
    </row>
    <row r="20" spans="1:13" ht="16.5" customHeight="1" x14ac:dyDescent="0.25">
      <c r="A20" s="93" t="s">
        <v>27</v>
      </c>
      <c r="B20" s="106"/>
      <c r="C20" s="179"/>
      <c r="D20" s="180"/>
      <c r="E20" s="179"/>
      <c r="F20" s="180"/>
      <c r="G20" s="179"/>
      <c r="H20" s="180"/>
      <c r="I20" s="179"/>
      <c r="J20" s="180"/>
      <c r="K20" s="256">
        <f>SUM(C20:I20)</f>
        <v>0</v>
      </c>
      <c r="L20" s="180"/>
      <c r="M20" s="179"/>
    </row>
    <row r="21" spans="1:13" ht="17.25" customHeight="1" thickBot="1" x14ac:dyDescent="0.3">
      <c r="A21" s="93" t="s">
        <v>28</v>
      </c>
      <c r="B21" s="106"/>
      <c r="C21" s="181"/>
      <c r="D21" s="180"/>
      <c r="E21" s="181"/>
      <c r="F21" s="180"/>
      <c r="G21" s="181"/>
      <c r="H21" s="180"/>
      <c r="I21" s="181"/>
      <c r="J21" s="180"/>
      <c r="K21" s="256">
        <f>SUM(C21:I21)</f>
        <v>0</v>
      </c>
      <c r="L21" s="180"/>
      <c r="M21" s="181"/>
    </row>
    <row r="22" spans="1:13" ht="18" customHeight="1" thickBot="1" x14ac:dyDescent="0.3">
      <c r="A22" s="119" t="s">
        <v>95</v>
      </c>
      <c r="B22" s="106"/>
      <c r="C22" s="182">
        <f>SUM(C20:C21)</f>
        <v>0</v>
      </c>
      <c r="D22" s="180"/>
      <c r="E22" s="183">
        <f>SUM(E20:E21)</f>
        <v>0</v>
      </c>
      <c r="F22" s="180"/>
      <c r="G22" s="183">
        <f>SUM(G20:G21)</f>
        <v>0</v>
      </c>
      <c r="H22" s="180"/>
      <c r="I22" s="183">
        <f>SUM(I20:I21)</f>
        <v>0</v>
      </c>
      <c r="J22" s="180"/>
      <c r="K22" s="183">
        <f>SUM(K20:K21)</f>
        <v>0</v>
      </c>
      <c r="L22" s="180"/>
      <c r="M22" s="183">
        <f>SUM(M20:M21)</f>
        <v>0</v>
      </c>
    </row>
    <row r="23" spans="1:13" ht="5.25" customHeight="1" thickBot="1" x14ac:dyDescent="0.3">
      <c r="A23" s="119"/>
      <c r="B23" s="106"/>
      <c r="C23" s="184"/>
      <c r="D23" s="180"/>
      <c r="E23" s="184"/>
      <c r="F23" s="180"/>
      <c r="G23" s="184"/>
      <c r="H23" s="180"/>
      <c r="I23" s="184"/>
      <c r="J23" s="180"/>
      <c r="K23" s="184"/>
      <c r="L23" s="180"/>
      <c r="M23" s="184"/>
    </row>
    <row r="24" spans="1:13" ht="18" customHeight="1" thickBot="1" x14ac:dyDescent="0.3">
      <c r="A24" s="119" t="s">
        <v>96</v>
      </c>
      <c r="B24" s="106"/>
      <c r="C24" s="183">
        <f>C17+C22</f>
        <v>0</v>
      </c>
      <c r="D24" s="180"/>
      <c r="E24" s="183">
        <f>E17+E22</f>
        <v>1200</v>
      </c>
      <c r="F24" s="180"/>
      <c r="G24" s="183">
        <f>G17+G22</f>
        <v>0</v>
      </c>
      <c r="H24" s="180"/>
      <c r="I24" s="183">
        <f>I17+I22</f>
        <v>0</v>
      </c>
      <c r="J24" s="180"/>
      <c r="K24" s="183">
        <f>K17+K22</f>
        <v>1200</v>
      </c>
      <c r="L24" s="180"/>
      <c r="M24" s="183">
        <f>M17+M22</f>
        <v>19778</v>
      </c>
    </row>
    <row r="25" spans="1:13" ht="19.5" customHeight="1" x14ac:dyDescent="0.2">
      <c r="A25" s="106"/>
      <c r="B25" s="106"/>
      <c r="C25" s="106"/>
      <c r="D25" s="106"/>
      <c r="E25" s="106"/>
      <c r="F25" s="106"/>
      <c r="G25" s="106"/>
      <c r="H25" s="106"/>
      <c r="I25" s="106"/>
      <c r="J25" s="106"/>
      <c r="K25" s="250">
        <f>IF(K24='R&amp;P Accounts'!D28,0,"cross ref error")</f>
        <v>0</v>
      </c>
      <c r="L25" s="106"/>
      <c r="M25" s="1"/>
    </row>
    <row r="26" spans="1:13" ht="19.5" customHeight="1" x14ac:dyDescent="0.2">
      <c r="A26" s="106"/>
      <c r="B26" s="106"/>
      <c r="C26" s="106"/>
      <c r="D26" s="106"/>
      <c r="E26" s="106"/>
      <c r="F26" s="106"/>
      <c r="G26" s="106"/>
      <c r="H26" s="106"/>
      <c r="I26" s="106"/>
      <c r="J26" s="106"/>
      <c r="K26" s="106"/>
      <c r="L26" s="106"/>
      <c r="M26" s="1"/>
    </row>
    <row r="27" spans="1:13" ht="19.5" customHeight="1" x14ac:dyDescent="0.2">
      <c r="A27" s="31" t="s">
        <v>92</v>
      </c>
      <c r="B27" s="106"/>
      <c r="C27" s="106"/>
      <c r="D27" s="106"/>
      <c r="E27" s="106"/>
      <c r="F27" s="106"/>
      <c r="G27" s="106"/>
      <c r="H27" s="106"/>
      <c r="I27" s="106"/>
      <c r="J27" s="106"/>
      <c r="K27" s="106"/>
      <c r="L27" s="106"/>
      <c r="M27" s="1"/>
    </row>
    <row r="28" spans="1:13" ht="17.25" customHeight="1" x14ac:dyDescent="0.25">
      <c r="A28" s="94" t="s">
        <v>29</v>
      </c>
      <c r="B28" s="106"/>
      <c r="C28" s="179"/>
      <c r="D28" s="180"/>
      <c r="E28" s="179"/>
      <c r="F28" s="180"/>
      <c r="G28" s="179"/>
      <c r="H28" s="180"/>
      <c r="I28" s="179"/>
      <c r="J28" s="180"/>
      <c r="K28" s="256">
        <f t="shared" ref="K28:K38" si="1">SUM(C28:I28)</f>
        <v>0</v>
      </c>
      <c r="L28" s="180"/>
      <c r="M28" s="179"/>
    </row>
    <row r="29" spans="1:13" ht="16.5" customHeight="1" x14ac:dyDescent="0.25">
      <c r="A29" s="94" t="s">
        <v>118</v>
      </c>
      <c r="B29" s="106"/>
      <c r="C29" s="179"/>
      <c r="D29" s="180"/>
      <c r="E29" s="179"/>
      <c r="F29" s="180"/>
      <c r="G29" s="179"/>
      <c r="H29" s="180"/>
      <c r="I29" s="179"/>
      <c r="J29" s="180"/>
      <c r="K29" s="256">
        <f t="shared" si="1"/>
        <v>0</v>
      </c>
      <c r="L29" s="180"/>
      <c r="M29" s="179"/>
    </row>
    <row r="30" spans="1:13" ht="17.25" customHeight="1" x14ac:dyDescent="0.25">
      <c r="A30" s="94" t="s">
        <v>30</v>
      </c>
      <c r="B30" s="1"/>
      <c r="C30" s="177"/>
      <c r="D30" s="175"/>
      <c r="E30" s="177"/>
      <c r="F30" s="175"/>
      <c r="G30" s="177"/>
      <c r="H30" s="175"/>
      <c r="I30" s="177"/>
      <c r="J30" s="175"/>
      <c r="K30" s="256">
        <f t="shared" si="1"/>
        <v>0</v>
      </c>
      <c r="L30" s="175"/>
      <c r="M30" s="177"/>
    </row>
    <row r="31" spans="1:13" ht="17.25" customHeight="1" x14ac:dyDescent="0.25">
      <c r="A31" s="94" t="s">
        <v>31</v>
      </c>
      <c r="C31" s="177">
        <v>29.95</v>
      </c>
      <c r="D31" s="174"/>
      <c r="E31" s="177">
        <f>827.66-29.95</f>
        <v>797.70999999999992</v>
      </c>
      <c r="F31" s="174"/>
      <c r="G31" s="177"/>
      <c r="H31" s="174"/>
      <c r="I31" s="177"/>
      <c r="J31" s="174"/>
      <c r="K31" s="256">
        <f t="shared" si="1"/>
        <v>827.66</v>
      </c>
      <c r="L31" s="175"/>
      <c r="M31" s="177">
        <v>130</v>
      </c>
    </row>
    <row r="32" spans="1:13" ht="17.25" customHeight="1" x14ac:dyDescent="0.25">
      <c r="A32" s="94" t="s">
        <v>32</v>
      </c>
      <c r="C32" s="177"/>
      <c r="D32" s="174"/>
      <c r="E32" s="177"/>
      <c r="F32" s="174"/>
      <c r="G32" s="177"/>
      <c r="H32" s="174"/>
      <c r="I32" s="177"/>
      <c r="J32" s="174"/>
      <c r="K32" s="256">
        <f t="shared" si="1"/>
        <v>0</v>
      </c>
      <c r="L32" s="175"/>
      <c r="M32" s="177"/>
    </row>
    <row r="33" spans="1:13" ht="17.25" customHeight="1" x14ac:dyDescent="0.25">
      <c r="A33" s="94" t="s">
        <v>33</v>
      </c>
      <c r="C33" s="177"/>
      <c r="D33" s="174"/>
      <c r="E33" s="177"/>
      <c r="F33" s="174"/>
      <c r="G33" s="177"/>
      <c r="H33" s="174"/>
      <c r="I33" s="177"/>
      <c r="J33" s="174"/>
      <c r="K33" s="256">
        <f t="shared" si="1"/>
        <v>0</v>
      </c>
      <c r="L33" s="175"/>
      <c r="M33" s="177"/>
    </row>
    <row r="34" spans="1:13" ht="17.25" customHeight="1" x14ac:dyDescent="0.25">
      <c r="A34" s="95" t="s">
        <v>34</v>
      </c>
      <c r="C34" s="177"/>
      <c r="D34" s="174"/>
      <c r="E34" s="177"/>
      <c r="F34" s="174"/>
      <c r="G34" s="177"/>
      <c r="H34" s="174"/>
      <c r="I34" s="177"/>
      <c r="J34" s="174"/>
      <c r="K34" s="256">
        <f t="shared" si="1"/>
        <v>0</v>
      </c>
      <c r="L34" s="175"/>
      <c r="M34" s="177"/>
    </row>
    <row r="35" spans="1:13" ht="17.25" customHeight="1" x14ac:dyDescent="0.25">
      <c r="A35" s="95" t="s">
        <v>35</v>
      </c>
      <c r="C35" s="177"/>
      <c r="D35" s="174"/>
      <c r="E35" s="177"/>
      <c r="F35" s="174"/>
      <c r="G35" s="177"/>
      <c r="H35" s="174"/>
      <c r="I35" s="177"/>
      <c r="J35" s="174"/>
      <c r="K35" s="256">
        <f t="shared" si="1"/>
        <v>0</v>
      </c>
      <c r="L35" s="175"/>
      <c r="M35" s="177"/>
    </row>
    <row r="36" spans="1:13" ht="17.25" customHeight="1" x14ac:dyDescent="0.25">
      <c r="A36" s="95" t="s">
        <v>36</v>
      </c>
      <c r="C36" s="177"/>
      <c r="D36" s="174"/>
      <c r="E36" s="177"/>
      <c r="F36" s="174"/>
      <c r="G36" s="177"/>
      <c r="H36" s="174"/>
      <c r="I36" s="177"/>
      <c r="J36" s="174"/>
      <c r="K36" s="256">
        <f t="shared" si="1"/>
        <v>0</v>
      </c>
      <c r="L36" s="175"/>
      <c r="M36" s="177"/>
    </row>
    <row r="37" spans="1:13" ht="17.25" customHeight="1" x14ac:dyDescent="0.25">
      <c r="A37" s="94"/>
      <c r="C37" s="177"/>
      <c r="D37" s="174"/>
      <c r="E37" s="177"/>
      <c r="F37" s="174"/>
      <c r="G37" s="177"/>
      <c r="H37" s="174"/>
      <c r="I37" s="177"/>
      <c r="J37" s="174"/>
      <c r="K37" s="256">
        <f t="shared" si="1"/>
        <v>0</v>
      </c>
      <c r="L37" s="175"/>
      <c r="M37" s="177"/>
    </row>
    <row r="38" spans="1:13" ht="17.25" customHeight="1" thickBot="1" x14ac:dyDescent="0.3">
      <c r="A38" s="120"/>
      <c r="C38" s="177"/>
      <c r="D38" s="174"/>
      <c r="E38" s="177"/>
      <c r="F38" s="174"/>
      <c r="G38" s="177"/>
      <c r="H38" s="174"/>
      <c r="I38" s="177"/>
      <c r="J38" s="174"/>
      <c r="K38" s="256">
        <f t="shared" si="1"/>
        <v>0</v>
      </c>
      <c r="L38" s="175"/>
      <c r="M38" s="177"/>
    </row>
    <row r="39" spans="1:13" ht="17.25" customHeight="1" thickBot="1" x14ac:dyDescent="0.3">
      <c r="A39" s="65" t="s">
        <v>95</v>
      </c>
      <c r="C39" s="178">
        <f>SUM(C28:C38)</f>
        <v>29.95</v>
      </c>
      <c r="D39" s="174"/>
      <c r="E39" s="173">
        <f>SUM(E28:E38)</f>
        <v>797.70999999999992</v>
      </c>
      <c r="F39" s="174"/>
      <c r="G39" s="173">
        <f>SUM(G28:G38)</f>
        <v>0</v>
      </c>
      <c r="H39" s="174"/>
      <c r="I39" s="173">
        <f>SUM(I28:I38)</f>
        <v>0</v>
      </c>
      <c r="J39" s="174"/>
      <c r="K39" s="173">
        <f>SUM(K28:K38)</f>
        <v>827.66</v>
      </c>
      <c r="L39" s="175"/>
      <c r="M39" s="173">
        <f>SUM(M28:M38)</f>
        <v>130</v>
      </c>
    </row>
    <row r="40" spans="1:13" x14ac:dyDescent="0.2">
      <c r="K40" s="251">
        <f>IF(K39='R&amp;P Accounts'!D42,0,"cross ref error")</f>
        <v>0</v>
      </c>
    </row>
    <row r="41" spans="1:13" ht="30" x14ac:dyDescent="0.25">
      <c r="A41" s="74" t="s">
        <v>93</v>
      </c>
      <c r="K41" s="2"/>
    </row>
    <row r="42" spans="1:13" ht="17.25" customHeight="1" x14ac:dyDescent="0.25">
      <c r="A42" s="94" t="s">
        <v>37</v>
      </c>
      <c r="C42" s="177"/>
      <c r="D42" s="174"/>
      <c r="E42" s="177">
        <v>906.17</v>
      </c>
      <c r="F42" s="174"/>
      <c r="G42" s="177"/>
      <c r="H42" s="174"/>
      <c r="I42" s="177"/>
      <c r="J42" s="174"/>
      <c r="K42" s="256">
        <f>SUM(C42:I42)</f>
        <v>906.17</v>
      </c>
      <c r="L42" s="175"/>
      <c r="M42" s="177">
        <v>13036</v>
      </c>
    </row>
    <row r="43" spans="1:13" ht="17.25" customHeight="1" thickBot="1" x14ac:dyDescent="0.3">
      <c r="A43" s="94" t="s">
        <v>38</v>
      </c>
      <c r="C43" s="177"/>
      <c r="D43" s="174"/>
      <c r="E43" s="177"/>
      <c r="F43" s="174"/>
      <c r="G43" s="177"/>
      <c r="H43" s="174"/>
      <c r="I43" s="177"/>
      <c r="J43" s="174"/>
      <c r="K43" s="256">
        <f>SUM(C43:I43)</f>
        <v>0</v>
      </c>
      <c r="L43" s="175"/>
      <c r="M43" s="177"/>
    </row>
    <row r="44" spans="1:13" ht="17.25" customHeight="1" thickBot="1" x14ac:dyDescent="0.3">
      <c r="A44" s="15" t="s">
        <v>94</v>
      </c>
      <c r="C44" s="178">
        <f>C42+C43</f>
        <v>0</v>
      </c>
      <c r="D44" s="174"/>
      <c r="E44" s="173">
        <f>E42+E43</f>
        <v>906.17</v>
      </c>
      <c r="F44" s="174"/>
      <c r="G44" s="173">
        <f>G42+G43</f>
        <v>0</v>
      </c>
      <c r="H44" s="174"/>
      <c r="I44" s="173">
        <f>I42+I43</f>
        <v>0</v>
      </c>
      <c r="J44" s="174"/>
      <c r="K44" s="173">
        <f>K42+K43</f>
        <v>906.17</v>
      </c>
      <c r="L44" s="175"/>
      <c r="M44" s="173">
        <f>M42+M43</f>
        <v>13036</v>
      </c>
    </row>
    <row r="45" spans="1:13" ht="13.5" thickBot="1" x14ac:dyDescent="0.25">
      <c r="A45" s="1"/>
      <c r="K45" s="251">
        <f>IF(K44='R&amp;P Accounts'!D47,0,"cross ref error")</f>
        <v>0</v>
      </c>
    </row>
    <row r="46" spans="1:13" ht="17.25" customHeight="1" thickBot="1" x14ac:dyDescent="0.3">
      <c r="A46" s="121" t="s">
        <v>12</v>
      </c>
      <c r="C46" s="173">
        <f>+C44+C39</f>
        <v>29.95</v>
      </c>
      <c r="D46" s="174"/>
      <c r="E46" s="173">
        <f>+E44+E39</f>
        <v>1703.8799999999999</v>
      </c>
      <c r="F46" s="174"/>
      <c r="G46" s="173">
        <f>+G44+G39</f>
        <v>0</v>
      </c>
      <c r="H46" s="174"/>
      <c r="I46" s="173">
        <f>+I44+I39</f>
        <v>0</v>
      </c>
      <c r="J46" s="174"/>
      <c r="K46" s="173">
        <f>+K44+K39</f>
        <v>1733.83</v>
      </c>
      <c r="L46" s="175"/>
      <c r="M46" s="173">
        <f>+M44+M39</f>
        <v>13166</v>
      </c>
    </row>
    <row r="47" spans="1:13" ht="13.5" thickBot="1" x14ac:dyDescent="0.25">
      <c r="K47" s="251">
        <f>IF(K46='R&amp;P Accounts'!D49,0,"cross ref error")</f>
        <v>0</v>
      </c>
    </row>
    <row r="48" spans="1:13" ht="17.25" customHeight="1" thickBot="1" x14ac:dyDescent="0.3">
      <c r="A48" s="44" t="s">
        <v>109</v>
      </c>
      <c r="C48" s="170">
        <f>+C24-C46</f>
        <v>-29.95</v>
      </c>
      <c r="D48" s="171"/>
      <c r="E48" s="170">
        <f>+E24-E46</f>
        <v>-503.87999999999988</v>
      </c>
      <c r="F48" s="171"/>
      <c r="G48" s="170">
        <f>+G24-G46</f>
        <v>0</v>
      </c>
      <c r="H48" s="171"/>
      <c r="I48" s="170">
        <f>+I24-I46</f>
        <v>0</v>
      </c>
      <c r="J48" s="171"/>
      <c r="K48" s="170">
        <f>+K24-K46</f>
        <v>-533.82999999999993</v>
      </c>
      <c r="L48" s="172"/>
      <c r="M48" s="170">
        <f>+M24-M46</f>
        <v>6612</v>
      </c>
    </row>
    <row r="49" spans="1:13" ht="14.25" customHeight="1" thickBot="1" x14ac:dyDescent="0.3">
      <c r="A49" s="44"/>
      <c r="C49" s="254"/>
      <c r="D49" s="171"/>
      <c r="E49" s="254"/>
      <c r="F49" s="171"/>
      <c r="G49" s="254"/>
      <c r="H49" s="171"/>
      <c r="I49" s="254"/>
      <c r="J49" s="171"/>
      <c r="K49" s="254"/>
      <c r="L49" s="172"/>
      <c r="M49" s="254"/>
    </row>
    <row r="50" spans="1:13" s="144" customFormat="1" ht="17.25" customHeight="1" thickBot="1" x14ac:dyDescent="0.3">
      <c r="A50" s="107" t="s">
        <v>125</v>
      </c>
      <c r="C50" s="170"/>
      <c r="D50" s="171"/>
      <c r="E50" s="255"/>
      <c r="F50" s="171"/>
      <c r="G50" s="255"/>
      <c r="H50" s="171"/>
      <c r="I50" s="255"/>
      <c r="J50" s="171"/>
      <c r="K50" s="255">
        <f>SUM(C50:I50)</f>
        <v>0</v>
      </c>
      <c r="L50" s="172"/>
      <c r="M50" s="255"/>
    </row>
    <row r="51" spans="1:13" ht="14.25" customHeight="1" thickBot="1" x14ac:dyDescent="0.25">
      <c r="A51" s="13"/>
      <c r="C51" s="201"/>
      <c r="D51" s="202"/>
      <c r="E51" s="202"/>
      <c r="F51" s="202"/>
      <c r="G51" s="202"/>
      <c r="H51" s="202"/>
      <c r="I51" s="202"/>
      <c r="J51" s="202"/>
      <c r="K51" s="202"/>
      <c r="L51" s="203"/>
      <c r="M51" s="202"/>
    </row>
    <row r="52" spans="1:13" ht="17.25" customHeight="1" thickBot="1" x14ac:dyDescent="0.3">
      <c r="A52" s="65" t="s">
        <v>42</v>
      </c>
      <c r="C52" s="170">
        <f>C48+C50</f>
        <v>-29.95</v>
      </c>
      <c r="D52" s="171"/>
      <c r="E52" s="170">
        <f>E48+E50</f>
        <v>-503.87999999999988</v>
      </c>
      <c r="F52" s="171"/>
      <c r="G52" s="170">
        <f>G48+G50</f>
        <v>0</v>
      </c>
      <c r="H52" s="171"/>
      <c r="I52" s="170">
        <f>I48+I50</f>
        <v>0</v>
      </c>
      <c r="J52" s="171"/>
      <c r="K52" s="170">
        <f>K48+K50</f>
        <v>-533.82999999999993</v>
      </c>
      <c r="L52" s="172"/>
      <c r="M52" s="170">
        <f>M48+M50</f>
        <v>6612</v>
      </c>
    </row>
    <row r="53" spans="1:13" x14ac:dyDescent="0.2">
      <c r="K53" s="252">
        <f>IF(K52='R&amp;P Accounts'!D55,0,"cross ref error")</f>
        <v>0</v>
      </c>
    </row>
    <row r="55" spans="1:13" ht="15.75" x14ac:dyDescent="0.25">
      <c r="A55" s="204" t="s">
        <v>111</v>
      </c>
    </row>
    <row r="56" spans="1:13" x14ac:dyDescent="0.2">
      <c r="A56" s="399" t="s">
        <v>171</v>
      </c>
      <c r="B56" s="400"/>
      <c r="C56" s="400"/>
      <c r="D56" s="400"/>
      <c r="E56" s="400"/>
      <c r="F56" s="400"/>
      <c r="G56" s="400"/>
      <c r="H56" s="400"/>
      <c r="I56" s="400"/>
      <c r="J56" s="400"/>
      <c r="K56" s="400"/>
      <c r="L56" s="400"/>
      <c r="M56" s="401"/>
    </row>
    <row r="57" spans="1:13" x14ac:dyDescent="0.2">
      <c r="A57" s="402"/>
      <c r="B57" s="403"/>
      <c r="C57" s="403"/>
      <c r="D57" s="403"/>
      <c r="E57" s="403"/>
      <c r="F57" s="403"/>
      <c r="G57" s="403"/>
      <c r="H57" s="403"/>
      <c r="I57" s="403"/>
      <c r="J57" s="403"/>
      <c r="K57" s="403"/>
      <c r="L57" s="403"/>
      <c r="M57" s="404"/>
    </row>
    <row r="58" spans="1:13" x14ac:dyDescent="0.2">
      <c r="A58" s="402"/>
      <c r="B58" s="403"/>
      <c r="C58" s="403"/>
      <c r="D58" s="403"/>
      <c r="E58" s="403"/>
      <c r="F58" s="403"/>
      <c r="G58" s="403"/>
      <c r="H58" s="403"/>
      <c r="I58" s="403"/>
      <c r="J58" s="403"/>
      <c r="K58" s="403"/>
      <c r="L58" s="403"/>
      <c r="M58" s="404"/>
    </row>
    <row r="59" spans="1:13" x14ac:dyDescent="0.2">
      <c r="A59" s="402"/>
      <c r="B59" s="403"/>
      <c r="C59" s="403"/>
      <c r="D59" s="403"/>
      <c r="E59" s="403"/>
      <c r="F59" s="403"/>
      <c r="G59" s="403"/>
      <c r="H59" s="403"/>
      <c r="I59" s="403"/>
      <c r="J59" s="403"/>
      <c r="K59" s="403"/>
      <c r="L59" s="403"/>
      <c r="M59" s="404"/>
    </row>
    <row r="60" spans="1:13" x14ac:dyDescent="0.2">
      <c r="A60" s="402"/>
      <c r="B60" s="403"/>
      <c r="C60" s="403"/>
      <c r="D60" s="403"/>
      <c r="E60" s="403"/>
      <c r="F60" s="403"/>
      <c r="G60" s="403"/>
      <c r="H60" s="403"/>
      <c r="I60" s="403"/>
      <c r="J60" s="403"/>
      <c r="K60" s="403"/>
      <c r="L60" s="403"/>
      <c r="M60" s="404"/>
    </row>
    <row r="61" spans="1:13" x14ac:dyDescent="0.2">
      <c r="A61" s="402"/>
      <c r="B61" s="403"/>
      <c r="C61" s="403"/>
      <c r="D61" s="403"/>
      <c r="E61" s="403"/>
      <c r="F61" s="403"/>
      <c r="G61" s="403"/>
      <c r="H61" s="403"/>
      <c r="I61" s="403"/>
      <c r="J61" s="403"/>
      <c r="K61" s="403"/>
      <c r="L61" s="403"/>
      <c r="M61" s="404"/>
    </row>
    <row r="62" spans="1:13" x14ac:dyDescent="0.2">
      <c r="A62" s="402"/>
      <c r="B62" s="403"/>
      <c r="C62" s="403"/>
      <c r="D62" s="403"/>
      <c r="E62" s="403"/>
      <c r="F62" s="403"/>
      <c r="G62" s="403"/>
      <c r="H62" s="403"/>
      <c r="I62" s="403"/>
      <c r="J62" s="403"/>
      <c r="K62" s="403"/>
      <c r="L62" s="403"/>
      <c r="M62" s="404"/>
    </row>
    <row r="63" spans="1:13" x14ac:dyDescent="0.2">
      <c r="A63" s="402"/>
      <c r="B63" s="403"/>
      <c r="C63" s="403"/>
      <c r="D63" s="403"/>
      <c r="E63" s="403"/>
      <c r="F63" s="403"/>
      <c r="G63" s="403"/>
      <c r="H63" s="403"/>
      <c r="I63" s="403"/>
      <c r="J63" s="403"/>
      <c r="K63" s="403"/>
      <c r="L63" s="403"/>
      <c r="M63" s="404"/>
    </row>
    <row r="64" spans="1:13" x14ac:dyDescent="0.2">
      <c r="A64" s="405"/>
      <c r="B64" s="406"/>
      <c r="C64" s="406"/>
      <c r="D64" s="406"/>
      <c r="E64" s="406"/>
      <c r="F64" s="406"/>
      <c r="G64" s="406"/>
      <c r="H64" s="406"/>
      <c r="I64" s="406"/>
      <c r="J64" s="406"/>
      <c r="K64" s="406"/>
      <c r="L64" s="406"/>
      <c r="M64" s="407"/>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4" orientation="portrait" r:id="rId1"/>
  <headerFooter alignWithMargins="0">
    <oddHeader>&amp;LAPPENDIX 2</oddHeader>
    <oddFooter>&amp;L&amp;F&amp;A&amp;RDecember 2007</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201B1-6B65-4F55-BBB6-55ED48BDD058}">
  <dimension ref="A1:B5"/>
  <sheetViews>
    <sheetView workbookViewId="0">
      <selection activeCell="B1" sqref="B1"/>
    </sheetView>
  </sheetViews>
  <sheetFormatPr defaultRowHeight="12.75" x14ac:dyDescent="0.2"/>
  <cols>
    <col min="1" max="1" width="3.7109375" style="262" customWidth="1"/>
    <col min="2" max="2" width="118.85546875" customWidth="1"/>
    <col min="7" max="7" width="8.42578125" customWidth="1"/>
  </cols>
  <sheetData>
    <row r="1" spans="1:2" x14ac:dyDescent="0.2">
      <c r="A1" s="262" t="s">
        <v>155</v>
      </c>
      <c r="B1" s="264"/>
    </row>
    <row r="3" spans="1:2" ht="51" x14ac:dyDescent="0.2">
      <c r="A3" s="262">
        <v>1</v>
      </c>
      <c r="B3" s="263" t="s">
        <v>156</v>
      </c>
    </row>
    <row r="4" spans="1:2" ht="38.25" x14ac:dyDescent="0.2">
      <c r="A4" s="262">
        <v>2</v>
      </c>
      <c r="B4" s="263" t="s">
        <v>158</v>
      </c>
    </row>
    <row r="5" spans="1:2" x14ac:dyDescent="0.2">
      <c r="A5" s="262">
        <v>3</v>
      </c>
      <c r="B5" t="s">
        <v>162</v>
      </c>
    </row>
  </sheetData>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R&amp;P Accounts</vt:lpstr>
      <vt:lpstr>Statement of balances</vt:lpstr>
      <vt:lpstr>Notes</vt:lpstr>
      <vt:lpstr>Additional notes (1)  </vt:lpstr>
      <vt:lpstr>Additional notes (2)</vt:lpstr>
      <vt:lpstr>Additional notes (3)</vt:lpstr>
      <vt:lpstr>auditor notes</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David Ashford</cp:lastModifiedBy>
  <cp:lastPrinted>2020-07-27T16:37:43Z</cp:lastPrinted>
  <dcterms:created xsi:type="dcterms:W3CDTF">2007-04-10T16:51:52Z</dcterms:created>
  <dcterms:modified xsi:type="dcterms:W3CDTF">2020-10-26T12:22:33Z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ies>
</file>